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zznth\Desktop\"/>
    </mc:Choice>
  </mc:AlternateContent>
  <xr:revisionPtr revIDLastSave="0" documentId="8_{10BC2A23-7020-4345-9C8E-047A1572F5B2}" xr6:coauthVersionLast="45" xr6:coauthVersionMax="45" xr10:uidLastSave="{00000000-0000-0000-0000-000000000000}"/>
  <bookViews>
    <workbookView xWindow="-28920" yWindow="-120" windowWidth="29040" windowHeight="16440" xr2:uid="{00000000-000D-0000-FFFF-FFFF00000000}"/>
  </bookViews>
  <sheets>
    <sheet name="COMPLET" sheetId="1" r:id="rId1"/>
    <sheet name="Budget 2020-2021" sheetId="7" r:id="rId2"/>
    <sheet name="Budgets" sheetId="8" r:id="rId3"/>
    <sheet name="Feuil1" sheetId="2" r:id="rId4"/>
  </sheets>
  <definedNames>
    <definedName name="_xlnm._FilterDatabase" localSheetId="0" hidden="1">COMPLET!$A$1:$AK$288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8" l="1"/>
  <c r="E29" i="8"/>
  <c r="D29" i="8"/>
  <c r="C29" i="8"/>
  <c r="F24" i="8"/>
  <c r="E24" i="8"/>
  <c r="H24" i="8" s="1"/>
  <c r="D24" i="8"/>
  <c r="C24" i="8"/>
  <c r="H22" i="8"/>
  <c r="H21" i="8"/>
  <c r="F17" i="8"/>
  <c r="E17" i="8"/>
  <c r="D17" i="8"/>
  <c r="C17" i="8"/>
  <c r="H15" i="8"/>
  <c r="H14" i="8"/>
  <c r="F10" i="8"/>
  <c r="E10" i="8"/>
  <c r="D10" i="8"/>
  <c r="C10" i="8"/>
  <c r="H10" i="8" s="1"/>
  <c r="H8" i="8"/>
  <c r="H7" i="8"/>
  <c r="R40" i="7"/>
  <c r="Q40" i="7"/>
  <c r="P36" i="7"/>
  <c r="I33" i="7"/>
  <c r="H33" i="7"/>
  <c r="G33" i="7"/>
  <c r="F33" i="7"/>
  <c r="E33" i="7"/>
  <c r="D33" i="7"/>
  <c r="C33" i="7"/>
  <c r="B33" i="7"/>
  <c r="J32" i="7"/>
  <c r="J31" i="7"/>
  <c r="J30" i="7"/>
  <c r="J29" i="7"/>
  <c r="AG24" i="7"/>
  <c r="AE24" i="7"/>
  <c r="AB23" i="7"/>
  <c r="AB40" i="7"/>
  <c r="I21" i="7"/>
  <c r="H21" i="7"/>
  <c r="G21" i="7"/>
  <c r="F21" i="7"/>
  <c r="E21" i="7"/>
  <c r="D21" i="7"/>
  <c r="C21" i="7"/>
  <c r="B21" i="7"/>
  <c r="J20" i="7"/>
  <c r="J19" i="7"/>
  <c r="J18" i="7"/>
  <c r="J17" i="7"/>
  <c r="J21" i="7" s="1"/>
  <c r="I11" i="7"/>
  <c r="H11" i="7"/>
  <c r="G11" i="7"/>
  <c r="F11" i="7"/>
  <c r="E11" i="7"/>
  <c r="D11" i="7"/>
  <c r="C11" i="7"/>
  <c r="B11" i="7"/>
  <c r="J10" i="7"/>
  <c r="J9" i="7"/>
  <c r="J8" i="7"/>
  <c r="J7" i="7"/>
  <c r="R3" i="7"/>
  <c r="Q3" i="7"/>
  <c r="P3" i="7"/>
  <c r="AF223" i="1"/>
  <c r="AG223" i="1" s="1"/>
  <c r="AH223" i="1" s="1"/>
  <c r="AD223" i="1"/>
  <c r="AE223" i="1" s="1"/>
  <c r="AF288" i="1"/>
  <c r="AG288" i="1" s="1"/>
  <c r="AH288" i="1" s="1"/>
  <c r="AD288" i="1"/>
  <c r="AE288" i="1" s="1"/>
  <c r="AF222" i="1"/>
  <c r="AD222" i="1"/>
  <c r="AE222" i="1" s="1"/>
  <c r="AF221" i="1"/>
  <c r="AG221" i="1" s="1"/>
  <c r="AH221" i="1" s="1"/>
  <c r="AD221" i="1"/>
  <c r="AE221" i="1" s="1"/>
  <c r="AF220" i="1"/>
  <c r="AG220" i="1" s="1"/>
  <c r="AH220" i="1" s="1"/>
  <c r="AD220" i="1"/>
  <c r="AE220" i="1" s="1"/>
  <c r="AF219" i="1"/>
  <c r="AG219" i="1" s="1"/>
  <c r="AH219" i="1" s="1"/>
  <c r="AD219" i="1"/>
  <c r="AE219" i="1" s="1"/>
  <c r="AF218" i="1"/>
  <c r="AG218" i="1" s="1"/>
  <c r="AH218" i="1" s="1"/>
  <c r="AD218" i="1"/>
  <c r="AE218" i="1" s="1"/>
  <c r="AF287" i="1"/>
  <c r="AG287" i="1" s="1"/>
  <c r="AD287" i="1"/>
  <c r="AE287" i="1" s="1"/>
  <c r="AF286" i="1"/>
  <c r="AG286" i="1" s="1"/>
  <c r="AH286" i="1" s="1"/>
  <c r="AD286" i="1"/>
  <c r="AE286" i="1" s="1"/>
  <c r="AF285" i="1"/>
  <c r="AG285" i="1" s="1"/>
  <c r="AH285" i="1" s="1"/>
  <c r="AD285" i="1"/>
  <c r="AE285" i="1" s="1"/>
  <c r="AF284" i="1"/>
  <c r="AG284" i="1" s="1"/>
  <c r="AH284" i="1" s="1"/>
  <c r="AD284" i="1"/>
  <c r="AE284" i="1" s="1"/>
  <c r="AF283" i="1"/>
  <c r="AG283" i="1" s="1"/>
  <c r="AH283" i="1" s="1"/>
  <c r="AD283" i="1"/>
  <c r="AE283" i="1" s="1"/>
  <c r="AF86" i="1"/>
  <c r="AG86" i="1" s="1"/>
  <c r="AH86" i="1" s="1"/>
  <c r="AD86" i="1"/>
  <c r="AE86" i="1" s="1"/>
  <c r="AF85" i="1"/>
  <c r="AG85" i="1" s="1"/>
  <c r="AH85" i="1" s="1"/>
  <c r="AD85" i="1"/>
  <c r="AE85" i="1" s="1"/>
  <c r="AF231" i="1"/>
  <c r="AG231" i="1" s="1"/>
  <c r="AH231" i="1" s="1"/>
  <c r="AD231" i="1"/>
  <c r="AE231" i="1" s="1"/>
  <c r="AF84" i="1"/>
  <c r="AG84" i="1" s="1"/>
  <c r="AH84" i="1" s="1"/>
  <c r="AD84" i="1"/>
  <c r="AE84" i="1" s="1"/>
  <c r="AF83" i="1"/>
  <c r="AG83" i="1" s="1"/>
  <c r="AH83" i="1" s="1"/>
  <c r="AD83" i="1"/>
  <c r="AE83" i="1" s="1"/>
  <c r="AF82" i="1"/>
  <c r="AG82" i="1" s="1"/>
  <c r="AH82" i="1" s="1"/>
  <c r="AD82" i="1"/>
  <c r="AE82" i="1" s="1"/>
  <c r="AF81" i="1"/>
  <c r="AG81" i="1" s="1"/>
  <c r="AH81" i="1" s="1"/>
  <c r="AD81" i="1"/>
  <c r="AE81" i="1" s="1"/>
  <c r="AF80" i="1"/>
  <c r="AG80" i="1" s="1"/>
  <c r="AD80" i="1"/>
  <c r="AE80" i="1" s="1"/>
  <c r="AF79" i="1"/>
  <c r="AG79" i="1" s="1"/>
  <c r="AD79" i="1"/>
  <c r="AE79" i="1" s="1"/>
  <c r="AF78" i="1"/>
  <c r="AG78" i="1" s="1"/>
  <c r="AH78" i="1" s="1"/>
  <c r="AD78" i="1"/>
  <c r="AE78" i="1" s="1"/>
  <c r="AF77" i="1"/>
  <c r="AG77" i="1" s="1"/>
  <c r="AH77" i="1" s="1"/>
  <c r="AD77" i="1"/>
  <c r="AE77" i="1" s="1"/>
  <c r="AF76" i="1"/>
  <c r="AG76" i="1" s="1"/>
  <c r="AD76" i="1"/>
  <c r="AE76" i="1" s="1"/>
  <c r="AF75" i="1"/>
  <c r="AD75" i="1"/>
  <c r="AE75" i="1" s="1"/>
  <c r="AF74" i="1"/>
  <c r="AG74" i="1" s="1"/>
  <c r="AH74" i="1" s="1"/>
  <c r="AD74" i="1"/>
  <c r="AE74" i="1" s="1"/>
  <c r="AF73" i="1"/>
  <c r="AG73" i="1" s="1"/>
  <c r="AH73" i="1" s="1"/>
  <c r="AD73" i="1"/>
  <c r="AE73" i="1" s="1"/>
  <c r="AF72" i="1"/>
  <c r="AG72" i="1" s="1"/>
  <c r="AD72" i="1"/>
  <c r="AE72" i="1" s="1"/>
  <c r="AF71" i="1"/>
  <c r="AG71" i="1" s="1"/>
  <c r="AD71" i="1"/>
  <c r="AE71" i="1" s="1"/>
  <c r="AF70" i="1"/>
  <c r="AG70" i="1" s="1"/>
  <c r="AD70" i="1"/>
  <c r="AE70" i="1" s="1"/>
  <c r="AF69" i="1"/>
  <c r="AG69" i="1" s="1"/>
  <c r="AH69" i="1" s="1"/>
  <c r="AD69" i="1"/>
  <c r="AE69" i="1" s="1"/>
  <c r="AF68" i="1"/>
  <c r="AG68" i="1" s="1"/>
  <c r="AD68" i="1"/>
  <c r="AE68" i="1" s="1"/>
  <c r="AF217" i="1"/>
  <c r="AG217" i="1" s="1"/>
  <c r="AH217" i="1" s="1"/>
  <c r="AD217" i="1"/>
  <c r="AE217" i="1" s="1"/>
  <c r="AF67" i="1"/>
  <c r="AG67" i="1" s="1"/>
  <c r="AD67" i="1"/>
  <c r="AE67" i="1" s="1"/>
  <c r="AF66" i="1"/>
  <c r="AG66" i="1" s="1"/>
  <c r="AH66" i="1" s="1"/>
  <c r="AD66" i="1"/>
  <c r="AE66" i="1" s="1"/>
  <c r="AF65" i="1"/>
  <c r="AG65" i="1" s="1"/>
  <c r="AD65" i="1"/>
  <c r="AE65" i="1" s="1"/>
  <c r="AF64" i="1"/>
  <c r="AG64" i="1" s="1"/>
  <c r="AH64" i="1" s="1"/>
  <c r="AD64" i="1"/>
  <c r="AE64" i="1" s="1"/>
  <c r="AF63" i="1"/>
  <c r="AD63" i="1"/>
  <c r="AE63" i="1" s="1"/>
  <c r="AF62" i="1"/>
  <c r="AG62" i="1" s="1"/>
  <c r="AH62" i="1" s="1"/>
  <c r="AD62" i="1"/>
  <c r="AE62" i="1" s="1"/>
  <c r="AF61" i="1"/>
  <c r="AG61" i="1" s="1"/>
  <c r="AD61" i="1"/>
  <c r="AE61" i="1" s="1"/>
  <c r="AF60" i="1"/>
  <c r="AD60" i="1"/>
  <c r="AE60" i="1" s="1"/>
  <c r="AF59" i="1"/>
  <c r="AG59" i="1" s="1"/>
  <c r="AD59" i="1"/>
  <c r="AE59" i="1" s="1"/>
  <c r="AF282" i="1"/>
  <c r="AG282" i="1" s="1"/>
  <c r="AD282" i="1"/>
  <c r="AE282" i="1" s="1"/>
  <c r="AF216" i="1"/>
  <c r="AD216" i="1"/>
  <c r="AE216" i="1" s="1"/>
  <c r="AF215" i="1"/>
  <c r="AG215" i="1" s="1"/>
  <c r="AH215" i="1" s="1"/>
  <c r="AD215" i="1"/>
  <c r="AE215" i="1" s="1"/>
  <c r="AF214" i="1"/>
  <c r="AG214" i="1" s="1"/>
  <c r="AD214" i="1"/>
  <c r="AE214" i="1" s="1"/>
  <c r="AF213" i="1"/>
  <c r="AD213" i="1"/>
  <c r="AE213" i="1" s="1"/>
  <c r="AF281" i="1"/>
  <c r="AD281" i="1"/>
  <c r="AE281" i="1" s="1"/>
  <c r="AF280" i="1"/>
  <c r="AG280" i="1" s="1"/>
  <c r="AH280" i="1" s="1"/>
  <c r="AD280" i="1"/>
  <c r="AE280" i="1" s="1"/>
  <c r="AF279" i="1"/>
  <c r="AG279" i="1" s="1"/>
  <c r="AH279" i="1" s="1"/>
  <c r="AD279" i="1"/>
  <c r="AE279" i="1" s="1"/>
  <c r="AF278" i="1"/>
  <c r="AG278" i="1" s="1"/>
  <c r="AD278" i="1"/>
  <c r="AE278" i="1" s="1"/>
  <c r="AF58" i="1"/>
  <c r="AG58" i="1" s="1"/>
  <c r="AD58" i="1"/>
  <c r="AE58" i="1" s="1"/>
  <c r="AF212" i="1"/>
  <c r="AG212" i="1" s="1"/>
  <c r="AH212" i="1" s="1"/>
  <c r="AD212" i="1"/>
  <c r="AE212" i="1" s="1"/>
  <c r="AF211" i="1"/>
  <c r="AG211" i="1" s="1"/>
  <c r="AD211" i="1"/>
  <c r="AE211" i="1" s="1"/>
  <c r="AF210" i="1"/>
  <c r="AG210" i="1" s="1"/>
  <c r="AH210" i="1" s="1"/>
  <c r="AD210" i="1"/>
  <c r="AE210" i="1" s="1"/>
  <c r="AF209" i="1"/>
  <c r="AG209" i="1" s="1"/>
  <c r="AH209" i="1" s="1"/>
  <c r="AD209" i="1"/>
  <c r="AE209" i="1" s="1"/>
  <c r="AF208" i="1"/>
  <c r="AG208" i="1" s="1"/>
  <c r="AD208" i="1"/>
  <c r="AE208" i="1" s="1"/>
  <c r="AF207" i="1"/>
  <c r="AG207" i="1" s="1"/>
  <c r="AH207" i="1" s="1"/>
  <c r="AD207" i="1"/>
  <c r="AE207" i="1" s="1"/>
  <c r="AF206" i="1"/>
  <c r="AG206" i="1" s="1"/>
  <c r="AH206" i="1" s="1"/>
  <c r="AD206" i="1"/>
  <c r="AE206" i="1" s="1"/>
  <c r="AF205" i="1"/>
  <c r="AG205" i="1" s="1"/>
  <c r="AH205" i="1" s="1"/>
  <c r="AD205" i="1"/>
  <c r="AE205" i="1" s="1"/>
  <c r="AF204" i="1"/>
  <c r="AG204" i="1" s="1"/>
  <c r="AH204" i="1" s="1"/>
  <c r="AD204" i="1"/>
  <c r="AE204" i="1" s="1"/>
  <c r="AF203" i="1"/>
  <c r="AG203" i="1" s="1"/>
  <c r="AH203" i="1" s="1"/>
  <c r="AD203" i="1"/>
  <c r="AE203" i="1" s="1"/>
  <c r="AF202" i="1"/>
  <c r="AG202" i="1" s="1"/>
  <c r="AH202" i="1" s="1"/>
  <c r="AD202" i="1"/>
  <c r="AE202" i="1" s="1"/>
  <c r="AF201" i="1"/>
  <c r="AG201" i="1" s="1"/>
  <c r="AH201" i="1" s="1"/>
  <c r="AD201" i="1"/>
  <c r="AE201" i="1" s="1"/>
  <c r="AF57" i="1"/>
  <c r="AG57" i="1" s="1"/>
  <c r="AH57" i="1" s="1"/>
  <c r="AD57" i="1"/>
  <c r="AE57" i="1" s="1"/>
  <c r="AF200" i="1"/>
  <c r="AG200" i="1" s="1"/>
  <c r="AH200" i="1" s="1"/>
  <c r="AD200" i="1"/>
  <c r="AE200" i="1" s="1"/>
  <c r="AF56" i="1"/>
  <c r="AD56" i="1"/>
  <c r="AE56" i="1" s="1"/>
  <c r="AF199" i="1"/>
  <c r="AG199" i="1" s="1"/>
  <c r="AH199" i="1" s="1"/>
  <c r="AD199" i="1"/>
  <c r="AE199" i="1" s="1"/>
  <c r="AF55" i="1"/>
  <c r="AG55" i="1" s="1"/>
  <c r="AH55" i="1" s="1"/>
  <c r="AD55" i="1"/>
  <c r="AE55" i="1" s="1"/>
  <c r="AF54" i="1"/>
  <c r="AG54" i="1" s="1"/>
  <c r="AH54" i="1" s="1"/>
  <c r="AD54" i="1"/>
  <c r="AE54" i="1" s="1"/>
  <c r="AF230" i="1"/>
  <c r="AG230" i="1" s="1"/>
  <c r="AH230" i="1" s="1"/>
  <c r="AD230" i="1"/>
  <c r="AE230" i="1" s="1"/>
  <c r="AF229" i="1"/>
  <c r="AG229" i="1" s="1"/>
  <c r="AH229" i="1" s="1"/>
  <c r="AD229" i="1"/>
  <c r="AE229" i="1" s="1"/>
  <c r="AF53" i="1"/>
  <c r="AG53" i="1" s="1"/>
  <c r="AH53" i="1" s="1"/>
  <c r="AD53" i="1"/>
  <c r="AE53" i="1" s="1"/>
  <c r="AF52" i="1"/>
  <c r="AG52" i="1" s="1"/>
  <c r="AH52" i="1" s="1"/>
  <c r="AD52" i="1"/>
  <c r="AE52" i="1" s="1"/>
  <c r="AF51" i="1"/>
  <c r="AG51" i="1" s="1"/>
  <c r="AH51" i="1" s="1"/>
  <c r="AD51" i="1"/>
  <c r="AE51" i="1" s="1"/>
  <c r="AF198" i="1"/>
  <c r="AG198" i="1" s="1"/>
  <c r="AD198" i="1"/>
  <c r="AE198" i="1" s="1"/>
  <c r="AF197" i="1"/>
  <c r="AG197" i="1" s="1"/>
  <c r="AH197" i="1" s="1"/>
  <c r="AD197" i="1"/>
  <c r="AE197" i="1" s="1"/>
  <c r="AF196" i="1"/>
  <c r="AG196" i="1" s="1"/>
  <c r="AH196" i="1" s="1"/>
  <c r="AD196" i="1"/>
  <c r="AE196" i="1" s="1"/>
  <c r="AF195" i="1"/>
  <c r="AG195" i="1" s="1"/>
  <c r="AD195" i="1"/>
  <c r="AE195" i="1" s="1"/>
  <c r="AF194" i="1"/>
  <c r="AG194" i="1" s="1"/>
  <c r="AH194" i="1" s="1"/>
  <c r="AD194" i="1"/>
  <c r="AE194" i="1" s="1"/>
  <c r="AF193" i="1"/>
  <c r="AG193" i="1" s="1"/>
  <c r="AH193" i="1" s="1"/>
  <c r="AD193" i="1"/>
  <c r="AE193" i="1" s="1"/>
  <c r="AF192" i="1"/>
  <c r="AG192" i="1" s="1"/>
  <c r="AH192" i="1" s="1"/>
  <c r="AD192" i="1"/>
  <c r="AE192" i="1" s="1"/>
  <c r="AF191" i="1"/>
  <c r="AG191" i="1" s="1"/>
  <c r="AH191" i="1" s="1"/>
  <c r="AD191" i="1"/>
  <c r="AE191" i="1" s="1"/>
  <c r="AF277" i="1"/>
  <c r="AG277" i="1" s="1"/>
  <c r="AH277" i="1" s="1"/>
  <c r="AD277" i="1"/>
  <c r="AE277" i="1" s="1"/>
  <c r="AF190" i="1"/>
  <c r="AG190" i="1" s="1"/>
  <c r="AH190" i="1" s="1"/>
  <c r="AD190" i="1"/>
  <c r="AE190" i="1" s="1"/>
  <c r="AF189" i="1"/>
  <c r="AG189" i="1" s="1"/>
  <c r="AH189" i="1" s="1"/>
  <c r="AD189" i="1"/>
  <c r="AE189" i="1" s="1"/>
  <c r="AF188" i="1"/>
  <c r="AG188" i="1" s="1"/>
  <c r="AH188" i="1" s="1"/>
  <c r="AD188" i="1"/>
  <c r="AE188" i="1" s="1"/>
  <c r="AF187" i="1"/>
  <c r="AG187" i="1" s="1"/>
  <c r="AH187" i="1" s="1"/>
  <c r="AD187" i="1"/>
  <c r="AE187" i="1" s="1"/>
  <c r="AF50" i="1"/>
  <c r="AG50" i="1" s="1"/>
  <c r="AH50" i="1" s="1"/>
  <c r="AD50" i="1"/>
  <c r="AE50" i="1" s="1"/>
  <c r="AF276" i="1"/>
  <c r="AG276" i="1" s="1"/>
  <c r="AH276" i="1" s="1"/>
  <c r="AD276" i="1"/>
  <c r="AE276" i="1" s="1"/>
  <c r="AF49" i="1"/>
  <c r="AG49" i="1" s="1"/>
  <c r="AH49" i="1" s="1"/>
  <c r="AD49" i="1"/>
  <c r="AE49" i="1" s="1"/>
  <c r="AF48" i="1"/>
  <c r="AG48" i="1" s="1"/>
  <c r="AH48" i="1" s="1"/>
  <c r="AD48" i="1"/>
  <c r="AE48" i="1" s="1"/>
  <c r="AF47" i="1"/>
  <c r="AG47" i="1" s="1"/>
  <c r="AH47" i="1" s="1"/>
  <c r="AD47" i="1"/>
  <c r="AE47" i="1" s="1"/>
  <c r="AF46" i="1"/>
  <c r="AG46" i="1" s="1"/>
  <c r="AH46" i="1" s="1"/>
  <c r="AD46" i="1"/>
  <c r="AE46" i="1" s="1"/>
  <c r="AF45" i="1"/>
  <c r="AG45" i="1" s="1"/>
  <c r="AH45" i="1" s="1"/>
  <c r="AD45" i="1"/>
  <c r="AE45" i="1" s="1"/>
  <c r="AF44" i="1"/>
  <c r="AG44" i="1" s="1"/>
  <c r="AH44" i="1" s="1"/>
  <c r="AD44" i="1"/>
  <c r="AE44" i="1" s="1"/>
  <c r="AF186" i="1"/>
  <c r="AD186" i="1"/>
  <c r="AE186" i="1" s="1"/>
  <c r="AF185" i="1"/>
  <c r="AG185" i="1" s="1"/>
  <c r="AH185" i="1" s="1"/>
  <c r="AD185" i="1"/>
  <c r="AE185" i="1" s="1"/>
  <c r="AF184" i="1"/>
  <c r="AG184" i="1" s="1"/>
  <c r="AH184" i="1" s="1"/>
  <c r="AD184" i="1"/>
  <c r="AE184" i="1" s="1"/>
  <c r="AF183" i="1"/>
  <c r="AG183" i="1" s="1"/>
  <c r="AD183" i="1"/>
  <c r="AE183" i="1" s="1"/>
  <c r="AF182" i="1"/>
  <c r="AG182" i="1" s="1"/>
  <c r="AH182" i="1" s="1"/>
  <c r="AD182" i="1"/>
  <c r="AE182" i="1" s="1"/>
  <c r="AF181" i="1"/>
  <c r="AG181" i="1" s="1"/>
  <c r="AH181" i="1" s="1"/>
  <c r="AD181" i="1"/>
  <c r="AE181" i="1" s="1"/>
  <c r="AF180" i="1"/>
  <c r="AG180" i="1" s="1"/>
  <c r="AH180" i="1" s="1"/>
  <c r="AD180" i="1"/>
  <c r="AE180" i="1" s="1"/>
  <c r="AF179" i="1"/>
  <c r="AG179" i="1" s="1"/>
  <c r="AD179" i="1"/>
  <c r="AE179" i="1" s="1"/>
  <c r="AF178" i="1"/>
  <c r="AD178" i="1"/>
  <c r="AE178" i="1" s="1"/>
  <c r="AF43" i="1"/>
  <c r="AG43" i="1" s="1"/>
  <c r="AH43" i="1" s="1"/>
  <c r="AD43" i="1"/>
  <c r="AE43" i="1" s="1"/>
  <c r="AF42" i="1"/>
  <c r="AG42" i="1" s="1"/>
  <c r="AH42" i="1" s="1"/>
  <c r="AD42" i="1"/>
  <c r="AE42" i="1" s="1"/>
  <c r="AF228" i="1"/>
  <c r="AG228" i="1" s="1"/>
  <c r="AH228" i="1" s="1"/>
  <c r="AD228" i="1"/>
  <c r="AE228" i="1" s="1"/>
  <c r="AF41" i="1"/>
  <c r="AD41" i="1"/>
  <c r="AE41" i="1" s="1"/>
  <c r="AF40" i="1"/>
  <c r="AG40" i="1" s="1"/>
  <c r="AH40" i="1" s="1"/>
  <c r="AD40" i="1"/>
  <c r="AE40" i="1" s="1"/>
  <c r="AF177" i="1"/>
  <c r="AG177" i="1" s="1"/>
  <c r="AH177" i="1" s="1"/>
  <c r="AD177" i="1"/>
  <c r="AE177" i="1" s="1"/>
  <c r="AF176" i="1"/>
  <c r="AD176" i="1"/>
  <c r="AE176" i="1" s="1"/>
  <c r="AF175" i="1"/>
  <c r="AG175" i="1" s="1"/>
  <c r="AH175" i="1" s="1"/>
  <c r="AD175" i="1"/>
  <c r="AE175" i="1" s="1"/>
  <c r="AF174" i="1"/>
  <c r="AG174" i="1" s="1"/>
  <c r="AH174" i="1" s="1"/>
  <c r="AD174" i="1"/>
  <c r="AE174" i="1" s="1"/>
  <c r="AF173" i="1"/>
  <c r="AD173" i="1"/>
  <c r="AE173" i="1" s="1"/>
  <c r="AF172" i="1"/>
  <c r="AD172" i="1"/>
  <c r="AE172" i="1" s="1"/>
  <c r="AF171" i="1"/>
  <c r="AG171" i="1" s="1"/>
  <c r="AH171" i="1" s="1"/>
  <c r="AD171" i="1"/>
  <c r="AE171" i="1" s="1"/>
  <c r="AF170" i="1"/>
  <c r="AD170" i="1"/>
  <c r="AE170" i="1" s="1"/>
  <c r="AF169" i="1"/>
  <c r="AD169" i="1"/>
  <c r="AE169" i="1" s="1"/>
  <c r="AF39" i="1"/>
  <c r="AG39" i="1" s="1"/>
  <c r="AD39" i="1"/>
  <c r="AE39" i="1" s="1"/>
  <c r="AF275" i="1"/>
  <c r="AG275" i="1" s="1"/>
  <c r="AD275" i="1"/>
  <c r="AE275" i="1" s="1"/>
  <c r="AF274" i="1"/>
  <c r="AD274" i="1"/>
  <c r="AE274" i="1" s="1"/>
  <c r="AF273" i="1"/>
  <c r="AG273" i="1" s="1"/>
  <c r="AH273" i="1" s="1"/>
  <c r="AD273" i="1"/>
  <c r="AE273" i="1" s="1"/>
  <c r="AF272" i="1"/>
  <c r="AG272" i="1" s="1"/>
  <c r="AD272" i="1"/>
  <c r="AE272" i="1" s="1"/>
  <c r="AF271" i="1"/>
  <c r="AG271" i="1" s="1"/>
  <c r="AD271" i="1"/>
  <c r="AE271" i="1" s="1"/>
  <c r="AF270" i="1"/>
  <c r="AG270" i="1" s="1"/>
  <c r="AH270" i="1" s="1"/>
  <c r="AD270" i="1"/>
  <c r="AE270" i="1" s="1"/>
  <c r="AF269" i="1"/>
  <c r="AG269" i="1" s="1"/>
  <c r="AH269" i="1" s="1"/>
  <c r="AD269" i="1"/>
  <c r="AE269" i="1" s="1"/>
  <c r="AF268" i="1"/>
  <c r="AG268" i="1" s="1"/>
  <c r="AD268" i="1"/>
  <c r="AE268" i="1" s="1"/>
  <c r="AF267" i="1"/>
  <c r="AG267" i="1" s="1"/>
  <c r="AD267" i="1"/>
  <c r="AE267" i="1" s="1"/>
  <c r="AF266" i="1"/>
  <c r="AG266" i="1" s="1"/>
  <c r="AD266" i="1"/>
  <c r="AE266" i="1" s="1"/>
  <c r="AF265" i="1"/>
  <c r="AG265" i="1" s="1"/>
  <c r="AH265" i="1" s="1"/>
  <c r="AD265" i="1"/>
  <c r="AE265" i="1" s="1"/>
  <c r="AF264" i="1"/>
  <c r="AG264" i="1" s="1"/>
  <c r="AD264" i="1"/>
  <c r="AE264" i="1" s="1"/>
  <c r="AF263" i="1"/>
  <c r="AD263" i="1"/>
  <c r="AE263" i="1" s="1"/>
  <c r="AF262" i="1"/>
  <c r="AG262" i="1" s="1"/>
  <c r="AH262" i="1" s="1"/>
  <c r="AD262" i="1"/>
  <c r="AE262" i="1" s="1"/>
  <c r="AF261" i="1"/>
  <c r="AG261" i="1" s="1"/>
  <c r="AH261" i="1" s="1"/>
  <c r="AD261" i="1"/>
  <c r="AE261" i="1" s="1"/>
  <c r="AF260" i="1"/>
  <c r="AG260" i="1" s="1"/>
  <c r="AD260" i="1"/>
  <c r="AE260" i="1" s="1"/>
  <c r="AF259" i="1"/>
  <c r="AG259" i="1" s="1"/>
  <c r="AH259" i="1" s="1"/>
  <c r="AD259" i="1"/>
  <c r="AE259" i="1" s="1"/>
  <c r="AF258" i="1"/>
  <c r="AG258" i="1" s="1"/>
  <c r="AH258" i="1" s="1"/>
  <c r="AD258" i="1"/>
  <c r="AE258" i="1" s="1"/>
  <c r="AF168" i="1"/>
  <c r="AG168" i="1" s="1"/>
  <c r="AH168" i="1" s="1"/>
  <c r="AD168" i="1"/>
  <c r="AE168" i="1" s="1"/>
  <c r="AF257" i="1"/>
  <c r="AG257" i="1" s="1"/>
  <c r="AD257" i="1"/>
  <c r="AE257" i="1" s="1"/>
  <c r="AF167" i="1"/>
  <c r="AG167" i="1" s="1"/>
  <c r="AH167" i="1" s="1"/>
  <c r="AD167" i="1"/>
  <c r="AE167" i="1" s="1"/>
  <c r="AF166" i="1"/>
  <c r="AD166" i="1"/>
  <c r="AE166" i="1" s="1"/>
  <c r="AF165" i="1"/>
  <c r="AG165" i="1" s="1"/>
  <c r="AH165" i="1" s="1"/>
  <c r="AD165" i="1"/>
  <c r="AE165" i="1" s="1"/>
  <c r="AF38" i="1"/>
  <c r="AG38" i="1" s="1"/>
  <c r="AH38" i="1" s="1"/>
  <c r="AD38" i="1"/>
  <c r="AE38" i="1" s="1"/>
  <c r="AF37" i="1"/>
  <c r="AG37" i="1" s="1"/>
  <c r="AD37" i="1"/>
  <c r="AE37" i="1" s="1"/>
  <c r="AF164" i="1"/>
  <c r="AG164" i="1" s="1"/>
  <c r="AH164" i="1" s="1"/>
  <c r="AD164" i="1"/>
  <c r="AE164" i="1" s="1"/>
  <c r="AF163" i="1"/>
  <c r="AG163" i="1" s="1"/>
  <c r="AH163" i="1" s="1"/>
  <c r="AD163" i="1"/>
  <c r="AE163" i="1" s="1"/>
  <c r="AF162" i="1"/>
  <c r="AG162" i="1" s="1"/>
  <c r="AD162" i="1"/>
  <c r="AE162" i="1" s="1"/>
  <c r="AF161" i="1"/>
  <c r="AG161" i="1" s="1"/>
  <c r="AH161" i="1" s="1"/>
  <c r="AD161" i="1"/>
  <c r="AE161" i="1" s="1"/>
  <c r="AF160" i="1"/>
  <c r="AG160" i="1" s="1"/>
  <c r="AH160" i="1" s="1"/>
  <c r="AD160" i="1"/>
  <c r="AE160" i="1" s="1"/>
  <c r="AF256" i="1"/>
  <c r="AG256" i="1" s="1"/>
  <c r="AH256" i="1" s="1"/>
  <c r="AD256" i="1"/>
  <c r="AE256" i="1" s="1"/>
  <c r="AF255" i="1"/>
  <c r="AG255" i="1" s="1"/>
  <c r="AH255" i="1" s="1"/>
  <c r="AD255" i="1"/>
  <c r="AE255" i="1" s="1"/>
  <c r="AF254" i="1"/>
  <c r="AG254" i="1" s="1"/>
  <c r="AH254" i="1" s="1"/>
  <c r="AD254" i="1"/>
  <c r="AE254" i="1" s="1"/>
  <c r="AF159" i="1"/>
  <c r="AD159" i="1"/>
  <c r="AE159" i="1" s="1"/>
  <c r="AF253" i="1"/>
  <c r="AG253" i="1" s="1"/>
  <c r="AH253" i="1" s="1"/>
  <c r="AD253" i="1"/>
  <c r="AE253" i="1" s="1"/>
  <c r="AF36" i="1"/>
  <c r="AG36" i="1" s="1"/>
  <c r="AH36" i="1" s="1"/>
  <c r="AD36" i="1"/>
  <c r="AE36" i="1" s="1"/>
  <c r="AF35" i="1"/>
  <c r="AG35" i="1" s="1"/>
  <c r="AH35" i="1" s="1"/>
  <c r="AD35" i="1"/>
  <c r="AE35" i="1" s="1"/>
  <c r="AF34" i="1"/>
  <c r="AG34" i="1" s="1"/>
  <c r="AH34" i="1" s="1"/>
  <c r="AD34" i="1"/>
  <c r="AE34" i="1" s="1"/>
  <c r="AF33" i="1"/>
  <c r="AG33" i="1" s="1"/>
  <c r="AH33" i="1" s="1"/>
  <c r="AD33" i="1"/>
  <c r="AE33" i="1" s="1"/>
  <c r="AF32" i="1"/>
  <c r="AG32" i="1" s="1"/>
  <c r="AH32" i="1" s="1"/>
  <c r="AD32" i="1"/>
  <c r="AE32" i="1" s="1"/>
  <c r="AF31" i="1"/>
  <c r="AG31" i="1" s="1"/>
  <c r="AH31" i="1" s="1"/>
  <c r="AD31" i="1"/>
  <c r="AE31" i="1" s="1"/>
  <c r="AF30" i="1"/>
  <c r="AG30" i="1" s="1"/>
  <c r="AH30" i="1" s="1"/>
  <c r="AD30" i="1"/>
  <c r="AE30" i="1" s="1"/>
  <c r="AF29" i="1"/>
  <c r="AG29" i="1" s="1"/>
  <c r="AH29" i="1" s="1"/>
  <c r="AD29" i="1"/>
  <c r="AE29" i="1" s="1"/>
  <c r="AF28" i="1"/>
  <c r="AG28" i="1" s="1"/>
  <c r="AH28" i="1" s="1"/>
  <c r="AD28" i="1"/>
  <c r="AE28" i="1" s="1"/>
  <c r="AF27" i="1"/>
  <c r="AG27" i="1" s="1"/>
  <c r="AH27" i="1" s="1"/>
  <c r="AD27" i="1"/>
  <c r="AE27" i="1" s="1"/>
  <c r="AF26" i="1"/>
  <c r="AG26" i="1" s="1"/>
  <c r="AH26" i="1" s="1"/>
  <c r="AD26" i="1"/>
  <c r="AE26" i="1" s="1"/>
  <c r="AF158" i="1"/>
  <c r="AG158" i="1" s="1"/>
  <c r="AH158" i="1" s="1"/>
  <c r="AD158" i="1"/>
  <c r="AE158" i="1" s="1"/>
  <c r="AF157" i="1"/>
  <c r="AG157" i="1" s="1"/>
  <c r="AH157" i="1" s="1"/>
  <c r="AD157" i="1"/>
  <c r="AE157" i="1" s="1"/>
  <c r="AF25" i="1"/>
  <c r="AG25" i="1" s="1"/>
  <c r="AH25" i="1" s="1"/>
  <c r="AD25" i="1"/>
  <c r="AE25" i="1" s="1"/>
  <c r="AF24" i="1"/>
  <c r="AG24" i="1" s="1"/>
  <c r="AH24" i="1" s="1"/>
  <c r="AD24" i="1"/>
  <c r="AE24" i="1" s="1"/>
  <c r="AF252" i="1"/>
  <c r="AG252" i="1" s="1"/>
  <c r="AH252" i="1" s="1"/>
  <c r="AD252" i="1"/>
  <c r="AE252" i="1" s="1"/>
  <c r="AF156" i="1"/>
  <c r="AG156" i="1" s="1"/>
  <c r="AH156" i="1" s="1"/>
  <c r="AD156" i="1"/>
  <c r="AE156" i="1" s="1"/>
  <c r="AF155" i="1"/>
  <c r="AG155" i="1" s="1"/>
  <c r="AH155" i="1" s="1"/>
  <c r="AD155" i="1"/>
  <c r="AE155" i="1" s="1"/>
  <c r="AF154" i="1"/>
  <c r="AG154" i="1" s="1"/>
  <c r="AH154" i="1" s="1"/>
  <c r="AD154" i="1"/>
  <c r="AE154" i="1" s="1"/>
  <c r="AF153" i="1"/>
  <c r="AG153" i="1" s="1"/>
  <c r="AH153" i="1" s="1"/>
  <c r="AD153" i="1"/>
  <c r="AE153" i="1" s="1"/>
  <c r="AF251" i="1"/>
  <c r="AG251" i="1" s="1"/>
  <c r="AH251" i="1" s="1"/>
  <c r="AD251" i="1"/>
  <c r="AE251" i="1" s="1"/>
  <c r="AF152" i="1"/>
  <c r="AG152" i="1" s="1"/>
  <c r="AD152" i="1"/>
  <c r="AE152" i="1" s="1"/>
  <c r="AF23" i="1"/>
  <c r="AG23" i="1" s="1"/>
  <c r="AH23" i="1" s="1"/>
  <c r="AD23" i="1"/>
  <c r="AE23" i="1" s="1"/>
  <c r="AF22" i="1"/>
  <c r="AG22" i="1" s="1"/>
  <c r="AD22" i="1"/>
  <c r="AE22" i="1" s="1"/>
  <c r="AF151" i="1"/>
  <c r="AG151" i="1" s="1"/>
  <c r="AH151" i="1" s="1"/>
  <c r="AD151" i="1"/>
  <c r="AE151" i="1" s="1"/>
  <c r="AF150" i="1"/>
  <c r="AG150" i="1" s="1"/>
  <c r="AH150" i="1" s="1"/>
  <c r="AD150" i="1"/>
  <c r="AE150" i="1" s="1"/>
  <c r="AF149" i="1"/>
  <c r="AG149" i="1" s="1"/>
  <c r="AD149" i="1"/>
  <c r="AE149" i="1" s="1"/>
  <c r="AF148" i="1"/>
  <c r="AG148" i="1" s="1"/>
  <c r="AD148" i="1"/>
  <c r="AE148" i="1" s="1"/>
  <c r="AF21" i="1"/>
  <c r="AG21" i="1" s="1"/>
  <c r="AH21" i="1" s="1"/>
  <c r="AD21" i="1"/>
  <c r="AE21" i="1" s="1"/>
  <c r="AF250" i="1"/>
  <c r="AG250" i="1" s="1"/>
  <c r="AD250" i="1"/>
  <c r="AE250" i="1" s="1"/>
  <c r="AF147" i="1"/>
  <c r="AG147" i="1" s="1"/>
  <c r="AH147" i="1" s="1"/>
  <c r="AD147" i="1"/>
  <c r="AE147" i="1" s="1"/>
  <c r="AF146" i="1"/>
  <c r="AG146" i="1" s="1"/>
  <c r="AD146" i="1"/>
  <c r="AE146" i="1" s="1"/>
  <c r="AF145" i="1"/>
  <c r="AG145" i="1" s="1"/>
  <c r="AH145" i="1" s="1"/>
  <c r="AD145" i="1"/>
  <c r="AE145" i="1" s="1"/>
  <c r="AF144" i="1"/>
  <c r="AG144" i="1" s="1"/>
  <c r="AH144" i="1" s="1"/>
  <c r="AD144" i="1"/>
  <c r="AE144" i="1" s="1"/>
  <c r="AF20" i="1"/>
  <c r="AG20" i="1" s="1"/>
  <c r="AD20" i="1"/>
  <c r="AE20" i="1" s="1"/>
  <c r="AF19" i="1"/>
  <c r="AG19" i="1" s="1"/>
  <c r="AH19" i="1" s="1"/>
  <c r="AD19" i="1"/>
  <c r="AE19" i="1" s="1"/>
  <c r="AF18" i="1"/>
  <c r="AG18" i="1" s="1"/>
  <c r="AH18" i="1" s="1"/>
  <c r="AD18" i="1"/>
  <c r="AE18" i="1" s="1"/>
  <c r="AF17" i="1"/>
  <c r="AG17" i="1" s="1"/>
  <c r="AH17" i="1" s="1"/>
  <c r="AD17" i="1"/>
  <c r="AE17" i="1" s="1"/>
  <c r="AF143" i="1"/>
  <c r="AD143" i="1"/>
  <c r="AE143" i="1" s="1"/>
  <c r="AF142" i="1"/>
  <c r="AG142" i="1" s="1"/>
  <c r="AD142" i="1"/>
  <c r="AE142" i="1" s="1"/>
  <c r="AF141" i="1"/>
  <c r="AG141" i="1" s="1"/>
  <c r="AH141" i="1" s="1"/>
  <c r="AD141" i="1"/>
  <c r="AE141" i="1" s="1"/>
  <c r="AF16" i="1"/>
  <c r="AG16" i="1" s="1"/>
  <c r="AH16" i="1" s="1"/>
  <c r="AD16" i="1"/>
  <c r="AE16" i="1" s="1"/>
  <c r="AF249" i="1"/>
  <c r="AG249" i="1" s="1"/>
  <c r="AH249" i="1" s="1"/>
  <c r="AD249" i="1"/>
  <c r="AE249" i="1" s="1"/>
  <c r="AF140" i="1"/>
  <c r="AG140" i="1" s="1"/>
  <c r="AD140" i="1"/>
  <c r="AE140" i="1" s="1"/>
  <c r="AF139" i="1"/>
  <c r="AG139" i="1" s="1"/>
  <c r="AD139" i="1"/>
  <c r="AE139" i="1" s="1"/>
  <c r="AF138" i="1"/>
  <c r="AG138" i="1" s="1"/>
  <c r="AD138" i="1"/>
  <c r="AE138" i="1" s="1"/>
  <c r="AF137" i="1"/>
  <c r="AG137" i="1" s="1"/>
  <c r="AD137" i="1"/>
  <c r="AE137" i="1" s="1"/>
  <c r="AF136" i="1"/>
  <c r="AD136" i="1"/>
  <c r="AE136" i="1" s="1"/>
  <c r="AF135" i="1"/>
  <c r="AG135" i="1" s="1"/>
  <c r="AH135" i="1" s="1"/>
  <c r="AD135" i="1"/>
  <c r="AE135" i="1" s="1"/>
  <c r="AF134" i="1"/>
  <c r="AG134" i="1" s="1"/>
  <c r="AD134" i="1"/>
  <c r="AE134" i="1" s="1"/>
  <c r="AF133" i="1"/>
  <c r="AG133" i="1" s="1"/>
  <c r="AH133" i="1" s="1"/>
  <c r="AD133" i="1"/>
  <c r="AE133" i="1" s="1"/>
  <c r="AF132" i="1"/>
  <c r="AG132" i="1" s="1"/>
  <c r="AH132" i="1" s="1"/>
  <c r="AD132" i="1"/>
  <c r="AE132" i="1" s="1"/>
  <c r="AF131" i="1"/>
  <c r="AG131" i="1" s="1"/>
  <c r="AH131" i="1" s="1"/>
  <c r="AD131" i="1"/>
  <c r="AE131" i="1" s="1"/>
  <c r="AF15" i="1"/>
  <c r="AG15" i="1" s="1"/>
  <c r="AH15" i="1" s="1"/>
  <c r="AD15" i="1"/>
  <c r="AE15" i="1" s="1"/>
  <c r="AF14" i="1"/>
  <c r="AG14" i="1" s="1"/>
  <c r="AH14" i="1" s="1"/>
  <c r="AD14" i="1"/>
  <c r="AE14" i="1" s="1"/>
  <c r="AF130" i="1"/>
  <c r="AG130" i="1" s="1"/>
  <c r="AD130" i="1"/>
  <c r="AE130" i="1" s="1"/>
  <c r="AF129" i="1"/>
  <c r="AG129" i="1" s="1"/>
  <c r="AD129" i="1"/>
  <c r="AE129" i="1" s="1"/>
  <c r="AF128" i="1"/>
  <c r="AG128" i="1" s="1"/>
  <c r="AD128" i="1"/>
  <c r="AE128" i="1" s="1"/>
  <c r="AF127" i="1"/>
  <c r="AG127" i="1" s="1"/>
  <c r="AD127" i="1"/>
  <c r="AE127" i="1" s="1"/>
  <c r="AF126" i="1"/>
  <c r="AG126" i="1" s="1"/>
  <c r="AH126" i="1" s="1"/>
  <c r="AD126" i="1"/>
  <c r="AE126" i="1" s="1"/>
  <c r="AF125" i="1"/>
  <c r="AG125" i="1" s="1"/>
  <c r="AH125" i="1" s="1"/>
  <c r="AD125" i="1"/>
  <c r="AE125" i="1" s="1"/>
  <c r="AF124" i="1"/>
  <c r="AG124" i="1" s="1"/>
  <c r="AD124" i="1"/>
  <c r="AE124" i="1" s="1"/>
  <c r="AF123" i="1"/>
  <c r="AG123" i="1" s="1"/>
  <c r="AD123" i="1"/>
  <c r="AE123" i="1" s="1"/>
  <c r="AF122" i="1"/>
  <c r="AG122" i="1" s="1"/>
  <c r="AD122" i="1"/>
  <c r="AE122" i="1" s="1"/>
  <c r="AF13" i="1"/>
  <c r="AG13" i="1" s="1"/>
  <c r="AH13" i="1" s="1"/>
  <c r="AD13" i="1"/>
  <c r="AE13" i="1" s="1"/>
  <c r="AF121" i="1"/>
  <c r="AD121" i="1"/>
  <c r="AE121" i="1" s="1"/>
  <c r="AF120" i="1"/>
  <c r="AG120" i="1" s="1"/>
  <c r="AD120" i="1"/>
  <c r="AE120" i="1" s="1"/>
  <c r="AF119" i="1"/>
  <c r="AG119" i="1" s="1"/>
  <c r="AH119" i="1" s="1"/>
  <c r="AD119" i="1"/>
  <c r="AE119" i="1" s="1"/>
  <c r="AF12" i="1"/>
  <c r="AG12" i="1" s="1"/>
  <c r="AD12" i="1"/>
  <c r="AE12" i="1" s="1"/>
  <c r="AF11" i="1"/>
  <c r="AG11" i="1" s="1"/>
  <c r="AD11" i="1"/>
  <c r="AE11" i="1" s="1"/>
  <c r="AF10" i="1"/>
  <c r="AG10" i="1" s="1"/>
  <c r="AH10" i="1" s="1"/>
  <c r="AD10" i="1"/>
  <c r="AE10" i="1" s="1"/>
  <c r="AF9" i="1"/>
  <c r="AG9" i="1" s="1"/>
  <c r="AH9" i="1" s="1"/>
  <c r="AD9" i="1"/>
  <c r="AE9" i="1" s="1"/>
  <c r="AF8" i="1"/>
  <c r="AG8" i="1" s="1"/>
  <c r="AD8" i="1"/>
  <c r="AE8" i="1" s="1"/>
  <c r="AF7" i="1"/>
  <c r="AG7" i="1" s="1"/>
  <c r="AH7" i="1" s="1"/>
  <c r="AD7" i="1"/>
  <c r="AE7" i="1" s="1"/>
  <c r="AF118" i="1"/>
  <c r="AG118" i="1" s="1"/>
  <c r="AH118" i="1" s="1"/>
  <c r="AD118" i="1"/>
  <c r="AE118" i="1" s="1"/>
  <c r="AF117" i="1"/>
  <c r="AD117" i="1"/>
  <c r="AE117" i="1" s="1"/>
  <c r="AF116" i="1"/>
  <c r="AG116" i="1" s="1"/>
  <c r="AH116" i="1" s="1"/>
  <c r="AD116" i="1"/>
  <c r="AE116" i="1" s="1"/>
  <c r="AF115" i="1"/>
  <c r="AG115" i="1" s="1"/>
  <c r="AD115" i="1"/>
  <c r="AE115" i="1" s="1"/>
  <c r="AF114" i="1"/>
  <c r="AG114" i="1" s="1"/>
  <c r="AD114" i="1"/>
  <c r="AE114" i="1" s="1"/>
  <c r="AF113" i="1"/>
  <c r="AG113" i="1" s="1"/>
  <c r="AH113" i="1" s="1"/>
  <c r="AD113" i="1"/>
  <c r="AE113" i="1" s="1"/>
  <c r="AF112" i="1"/>
  <c r="AG112" i="1" s="1"/>
  <c r="AH112" i="1" s="1"/>
  <c r="AD112" i="1"/>
  <c r="AE112" i="1" s="1"/>
  <c r="AF111" i="1"/>
  <c r="AG111" i="1" s="1"/>
  <c r="AD111" i="1"/>
  <c r="AE111" i="1" s="1"/>
  <c r="AF110" i="1"/>
  <c r="AG110" i="1" s="1"/>
  <c r="AH110" i="1" s="1"/>
  <c r="AD110" i="1"/>
  <c r="AE110" i="1" s="1"/>
  <c r="AF109" i="1"/>
  <c r="AG109" i="1" s="1"/>
  <c r="AD109" i="1"/>
  <c r="AE109" i="1" s="1"/>
  <c r="AF108" i="1"/>
  <c r="AG108" i="1" s="1"/>
  <c r="AH108" i="1" s="1"/>
  <c r="AD108" i="1"/>
  <c r="AE108" i="1" s="1"/>
  <c r="AF107" i="1"/>
  <c r="AG107" i="1" s="1"/>
  <c r="AH107" i="1" s="1"/>
  <c r="AD107" i="1"/>
  <c r="AE107" i="1" s="1"/>
  <c r="AF106" i="1"/>
  <c r="AG106" i="1" s="1"/>
  <c r="AD106" i="1"/>
  <c r="AE106" i="1" s="1"/>
  <c r="AF105" i="1"/>
  <c r="AG105" i="1" s="1"/>
  <c r="AD105" i="1"/>
  <c r="AE105" i="1" s="1"/>
  <c r="AF104" i="1"/>
  <c r="AG104" i="1" s="1"/>
  <c r="AH104" i="1" s="1"/>
  <c r="AD104" i="1"/>
  <c r="AE104" i="1" s="1"/>
  <c r="AF103" i="1"/>
  <c r="AG103" i="1" s="1"/>
  <c r="AD103" i="1"/>
  <c r="AE103" i="1" s="1"/>
  <c r="AF102" i="1"/>
  <c r="AG102" i="1" s="1"/>
  <c r="AH102" i="1" s="1"/>
  <c r="AD102" i="1"/>
  <c r="AE102" i="1" s="1"/>
  <c r="AF101" i="1"/>
  <c r="AG101" i="1" s="1"/>
  <c r="AD101" i="1"/>
  <c r="AE101" i="1" s="1"/>
  <c r="AF100" i="1"/>
  <c r="AG100" i="1" s="1"/>
  <c r="AD100" i="1"/>
  <c r="AE100" i="1" s="1"/>
  <c r="AF99" i="1"/>
  <c r="AG99" i="1" s="1"/>
  <c r="AH99" i="1" s="1"/>
  <c r="AD99" i="1"/>
  <c r="AE99" i="1" s="1"/>
  <c r="AF98" i="1"/>
  <c r="AG98" i="1" s="1"/>
  <c r="AH98" i="1" s="1"/>
  <c r="AD98" i="1"/>
  <c r="AE98" i="1" s="1"/>
  <c r="AF97" i="1"/>
  <c r="AG97" i="1" s="1"/>
  <c r="AD97" i="1"/>
  <c r="AE97" i="1" s="1"/>
  <c r="AF96" i="1"/>
  <c r="AG96" i="1" s="1"/>
  <c r="AH96" i="1" s="1"/>
  <c r="AD96" i="1"/>
  <c r="AE96" i="1" s="1"/>
  <c r="AF95" i="1"/>
  <c r="AG95" i="1" s="1"/>
  <c r="AD95" i="1"/>
  <c r="AE95" i="1" s="1"/>
  <c r="AF94" i="1"/>
  <c r="AG94" i="1" s="1"/>
  <c r="AH94" i="1" s="1"/>
  <c r="AD94" i="1"/>
  <c r="AE94" i="1" s="1"/>
  <c r="AF93" i="1"/>
  <c r="AG93" i="1" s="1"/>
  <c r="AD93" i="1"/>
  <c r="AE93" i="1" s="1"/>
  <c r="AF92" i="1"/>
  <c r="AG92" i="1" s="1"/>
  <c r="AD92" i="1"/>
  <c r="AE92" i="1" s="1"/>
  <c r="AF91" i="1"/>
  <c r="AG91" i="1" s="1"/>
  <c r="AH91" i="1" s="1"/>
  <c r="AD91" i="1"/>
  <c r="AE91" i="1" s="1"/>
  <c r="AF90" i="1"/>
  <c r="AD90" i="1"/>
  <c r="AE90" i="1" s="1"/>
  <c r="AF89" i="1"/>
  <c r="AG89" i="1" s="1"/>
  <c r="AH89" i="1" s="1"/>
  <c r="AD89" i="1"/>
  <c r="AE89" i="1" s="1"/>
  <c r="AF6" i="1"/>
  <c r="AG6" i="1" s="1"/>
  <c r="AD6" i="1"/>
  <c r="AE6" i="1" s="1"/>
  <c r="AF5" i="1"/>
  <c r="AG5" i="1" s="1"/>
  <c r="AD5" i="1"/>
  <c r="AE5" i="1" s="1"/>
  <c r="AF248" i="1"/>
  <c r="AG248" i="1" s="1"/>
  <c r="AD248" i="1"/>
  <c r="AE248" i="1" s="1"/>
  <c r="AF227" i="1"/>
  <c r="AG227" i="1" s="1"/>
  <c r="AH227" i="1" s="1"/>
  <c r="AD227" i="1"/>
  <c r="AE227" i="1" s="1"/>
  <c r="AF247" i="1"/>
  <c r="AG247" i="1" s="1"/>
  <c r="AH247" i="1" s="1"/>
  <c r="AD247" i="1"/>
  <c r="AE247" i="1" s="1"/>
  <c r="AF246" i="1"/>
  <c r="AG246" i="1" s="1"/>
  <c r="AD246" i="1"/>
  <c r="AE246" i="1" s="1"/>
  <c r="AF245" i="1"/>
  <c r="AG245" i="1" s="1"/>
  <c r="AD245" i="1"/>
  <c r="AE245" i="1" s="1"/>
  <c r="AF4" i="1"/>
  <c r="AG4" i="1" s="1"/>
  <c r="AH4" i="1" s="1"/>
  <c r="AD4" i="1"/>
  <c r="AE4" i="1" s="1"/>
  <c r="AF3" i="1"/>
  <c r="AG3" i="1" s="1"/>
  <c r="AD3" i="1"/>
  <c r="AE3" i="1" s="1"/>
  <c r="AF2" i="1"/>
  <c r="AG2" i="1" s="1"/>
  <c r="AH2" i="1" s="1"/>
  <c r="AD2" i="1"/>
  <c r="AE2" i="1" s="1"/>
  <c r="AF88" i="1"/>
  <c r="AG88" i="1" s="1"/>
  <c r="AH88" i="1" s="1"/>
  <c r="AD88" i="1"/>
  <c r="AE88" i="1" s="1"/>
  <c r="AF244" i="1"/>
  <c r="AG244" i="1" s="1"/>
  <c r="AH244" i="1" s="1"/>
  <c r="AD244" i="1"/>
  <c r="AE244" i="1" s="1"/>
  <c r="AF243" i="1"/>
  <c r="AG243" i="1" s="1"/>
  <c r="AH243" i="1" s="1"/>
  <c r="AD243" i="1"/>
  <c r="AE243" i="1" s="1"/>
  <c r="AF242" i="1"/>
  <c r="AG242" i="1" s="1"/>
  <c r="AH242" i="1" s="1"/>
  <c r="AD242" i="1"/>
  <c r="AE242" i="1" s="1"/>
  <c r="AF241" i="1"/>
  <c r="AG241" i="1" s="1"/>
  <c r="AH241" i="1" s="1"/>
  <c r="AD241" i="1"/>
  <c r="AE241" i="1" s="1"/>
  <c r="AF226" i="1"/>
  <c r="AG226" i="1" s="1"/>
  <c r="AH226" i="1" s="1"/>
  <c r="AD226" i="1"/>
  <c r="AE226" i="1" s="1"/>
  <c r="AF225" i="1"/>
  <c r="AG225" i="1" s="1"/>
  <c r="AH225" i="1" s="1"/>
  <c r="AD225" i="1"/>
  <c r="AE225" i="1" s="1"/>
  <c r="AF224" i="1"/>
  <c r="AG224" i="1" s="1"/>
  <c r="AH224" i="1" s="1"/>
  <c r="AD224" i="1"/>
  <c r="AE224" i="1" s="1"/>
  <c r="AF87" i="1"/>
  <c r="AG87" i="1" s="1"/>
  <c r="AH87" i="1" s="1"/>
  <c r="AD87" i="1"/>
  <c r="AE87" i="1" s="1"/>
  <c r="AF240" i="1"/>
  <c r="AG240" i="1" s="1"/>
  <c r="AH240" i="1" s="1"/>
  <c r="AD240" i="1"/>
  <c r="AE240" i="1" s="1"/>
  <c r="AF239" i="1"/>
  <c r="AG239" i="1" s="1"/>
  <c r="AH239" i="1" s="1"/>
  <c r="AD239" i="1"/>
  <c r="AE239" i="1" s="1"/>
  <c r="AF238" i="1"/>
  <c r="AG238" i="1" s="1"/>
  <c r="AD238" i="1"/>
  <c r="AE238" i="1" s="1"/>
  <c r="AF237" i="1"/>
  <c r="AG237" i="1" s="1"/>
  <c r="AH237" i="1" s="1"/>
  <c r="AD237" i="1"/>
  <c r="AE237" i="1" s="1"/>
  <c r="AF236" i="1"/>
  <c r="AG236" i="1" s="1"/>
  <c r="AH236" i="1" s="1"/>
  <c r="AD236" i="1"/>
  <c r="AE236" i="1" s="1"/>
  <c r="AF235" i="1"/>
  <c r="AG235" i="1" s="1"/>
  <c r="AH235" i="1" s="1"/>
  <c r="AD235" i="1"/>
  <c r="AE235" i="1" s="1"/>
  <c r="AF234" i="1"/>
  <c r="AG234" i="1" s="1"/>
  <c r="AH234" i="1" s="1"/>
  <c r="AD234" i="1"/>
  <c r="AE234" i="1" s="1"/>
  <c r="AF233" i="1"/>
  <c r="AG233" i="1" s="1"/>
  <c r="AD233" i="1"/>
  <c r="AE233" i="1" s="1"/>
  <c r="AF232" i="1"/>
  <c r="AG232" i="1" s="1"/>
  <c r="AH232" i="1" s="1"/>
  <c r="AD232" i="1"/>
  <c r="AE232" i="1" s="1"/>
  <c r="X293" i="1"/>
  <c r="H17" i="8"/>
  <c r="T3" i="7"/>
  <c r="J11" i="7"/>
  <c r="J13" i="7" s="1"/>
  <c r="Z7" i="7"/>
  <c r="AE7" i="7"/>
  <c r="AH275" i="1" l="1"/>
  <c r="AH67" i="1"/>
  <c r="AH65" i="1"/>
  <c r="AH272" i="1"/>
  <c r="AH61" i="1"/>
  <c r="AH179" i="1"/>
  <c r="AH211" i="1"/>
  <c r="Z20" i="7"/>
  <c r="AE20" i="7" s="1"/>
  <c r="Z18" i="7"/>
  <c r="AE18" i="7" s="1"/>
  <c r="Z17" i="7"/>
  <c r="Z19" i="7"/>
  <c r="AE19" i="7" s="1"/>
  <c r="Z8" i="7"/>
  <c r="AE8" i="7" s="1"/>
  <c r="AE13" i="7" s="1"/>
  <c r="J35" i="7"/>
  <c r="N13" i="7" s="1"/>
  <c r="P13" i="7" s="1"/>
  <c r="AH71" i="1"/>
  <c r="J33" i="7"/>
  <c r="J23" i="7"/>
  <c r="L23" i="7" s="1"/>
  <c r="Z9" i="7"/>
  <c r="AE9" i="7" s="1"/>
  <c r="Z10" i="7"/>
  <c r="AE10" i="7" s="1"/>
  <c r="AH76" i="1"/>
  <c r="AH214" i="1"/>
  <c r="AH260" i="1"/>
  <c r="AH22" i="1"/>
  <c r="AH134" i="1"/>
  <c r="AH59" i="1"/>
  <c r="AH278" i="1"/>
  <c r="AH58" i="1"/>
  <c r="AH37" i="1"/>
  <c r="AH39" i="1"/>
  <c r="AH287" i="1"/>
  <c r="AH80" i="1"/>
  <c r="AH72" i="1"/>
  <c r="AH183" i="1"/>
  <c r="AH264" i="1"/>
  <c r="AH257" i="1"/>
  <c r="AH152" i="1"/>
  <c r="AH146" i="1"/>
  <c r="AH139" i="1"/>
  <c r="AH8" i="1"/>
  <c r="AH70" i="1"/>
  <c r="AH282" i="1"/>
  <c r="AH208" i="1"/>
  <c r="AH195" i="1"/>
  <c r="AH267" i="1"/>
  <c r="AH162" i="1"/>
  <c r="AH129" i="1"/>
  <c r="AH123" i="1"/>
  <c r="AH97" i="1"/>
  <c r="AG117" i="1"/>
  <c r="AH117" i="1" s="1"/>
  <c r="AH111" i="1"/>
  <c r="AH93" i="1"/>
  <c r="AG166" i="1"/>
  <c r="AH166" i="1" s="1"/>
  <c r="AG263" i="1"/>
  <c r="AH263" i="1" s="1"/>
  <c r="AG186" i="1"/>
  <c r="AH186" i="1" s="1"/>
  <c r="AG159" i="1"/>
  <c r="AH159" i="1" s="1"/>
  <c r="AG274" i="1"/>
  <c r="AH274" i="1" s="1"/>
  <c r="AG169" i="1"/>
  <c r="AH169" i="1" s="1"/>
  <c r="AG173" i="1"/>
  <c r="AH173" i="1" s="1"/>
  <c r="AH268" i="1"/>
  <c r="AH148" i="1"/>
  <c r="AH250" i="1"/>
  <c r="AH106" i="1"/>
  <c r="AH6" i="1"/>
  <c r="AH271" i="1"/>
  <c r="AH266" i="1"/>
  <c r="AH3" i="1"/>
  <c r="AG176" i="1"/>
  <c r="AH176" i="1" s="1"/>
  <c r="AH68" i="1"/>
  <c r="AG178" i="1"/>
  <c r="AH178" i="1" s="1"/>
  <c r="AH79" i="1"/>
  <c r="AH5" i="1"/>
  <c r="AH92" i="1"/>
  <c r="AH95" i="1"/>
  <c r="AH105" i="1"/>
  <c r="AH137" i="1"/>
  <c r="AH149" i="1"/>
  <c r="AH138" i="1"/>
  <c r="AH140" i="1"/>
  <c r="AH142" i="1"/>
  <c r="AH198" i="1"/>
  <c r="AG281" i="1"/>
  <c r="AH281" i="1" s="1"/>
  <c r="AH103" i="1"/>
  <c r="AG90" i="1"/>
  <c r="AH90" i="1" s="1"/>
  <c r="AG121" i="1"/>
  <c r="AH121" i="1" s="1"/>
  <c r="AH238" i="1"/>
  <c r="AH245" i="1"/>
  <c r="AH130" i="1"/>
  <c r="AH128" i="1"/>
  <c r="AH120" i="1"/>
  <c r="AH12" i="1"/>
  <c r="AH115" i="1"/>
  <c r="AH109" i="1"/>
  <c r="AH101" i="1"/>
  <c r="AH233" i="1"/>
  <c r="AF293" i="1"/>
  <c r="AH246" i="1"/>
  <c r="AH248" i="1"/>
  <c r="AH100" i="1"/>
  <c r="AH114" i="1"/>
  <c r="AH11" i="1"/>
  <c r="AH122" i="1"/>
  <c r="AH124" i="1"/>
  <c r="AH127" i="1"/>
  <c r="AG136" i="1"/>
  <c r="AH136" i="1" s="1"/>
  <c r="AG143" i="1"/>
  <c r="AH143" i="1" s="1"/>
  <c r="AH20" i="1"/>
  <c r="AG170" i="1"/>
  <c r="AH170" i="1" s="1"/>
  <c r="AG41" i="1"/>
  <c r="AH41" i="1" s="1"/>
  <c r="AG56" i="1"/>
  <c r="AH56" i="1" s="1"/>
  <c r="AG172" i="1"/>
  <c r="AH172" i="1" s="1"/>
  <c r="AG213" i="1"/>
  <c r="AH213" i="1" s="1"/>
  <c r="AG216" i="1"/>
  <c r="AH216" i="1" s="1"/>
  <c r="AG63" i="1"/>
  <c r="AH63" i="1" s="1"/>
  <c r="AG60" i="1"/>
  <c r="AH60" i="1" s="1"/>
  <c r="AG222" i="1"/>
  <c r="AH222" i="1" s="1"/>
  <c r="AG75" i="1"/>
  <c r="AH75" i="1" s="1"/>
  <c r="T13" i="7" l="1"/>
  <c r="Z23" i="7"/>
  <c r="AE17" i="7"/>
  <c r="AE23" i="7" s="1"/>
  <c r="AE25" i="7" s="1"/>
  <c r="L13" i="7"/>
  <c r="L40" i="7" s="1"/>
  <c r="Z30" i="7"/>
  <c r="Z31" i="7"/>
  <c r="N35" i="7"/>
  <c r="Z32" i="7"/>
  <c r="Z29" i="7"/>
  <c r="N23" i="7"/>
  <c r="Z13" i="7"/>
  <c r="AG293" i="1"/>
  <c r="AH293" i="1"/>
  <c r="AE32" i="7" l="1"/>
  <c r="X32" i="7"/>
  <c r="W7" i="7"/>
  <c r="W10" i="7"/>
  <c r="U13" i="7"/>
  <c r="W9" i="7"/>
  <c r="W8" i="7"/>
  <c r="N40" i="7"/>
  <c r="P35" i="7"/>
  <c r="AE31" i="7"/>
  <c r="X31" i="7"/>
  <c r="AE29" i="7"/>
  <c r="AE35" i="7" s="1"/>
  <c r="Z35" i="7"/>
  <c r="X29" i="7"/>
  <c r="AE30" i="7"/>
  <c r="X30" i="7"/>
  <c r="X35" i="7" l="1"/>
  <c r="X40" i="7" s="1"/>
  <c r="AG9" i="7"/>
  <c r="D6" i="8"/>
  <c r="E6" i="8"/>
  <c r="AG10" i="7"/>
  <c r="F6" i="8"/>
  <c r="AG8" i="7"/>
  <c r="C6" i="8"/>
  <c r="AG7" i="7"/>
  <c r="W13" i="7"/>
  <c r="T35" i="7"/>
  <c r="P23" i="7"/>
  <c r="D11" i="8" l="1"/>
  <c r="T23" i="7"/>
  <c r="P40" i="7"/>
  <c r="F11" i="8"/>
  <c r="H6" i="8"/>
  <c r="C11" i="8"/>
  <c r="E11" i="8"/>
  <c r="W31" i="7"/>
  <c r="W30" i="7"/>
  <c r="U35" i="7"/>
  <c r="W29" i="7"/>
  <c r="W32" i="7"/>
  <c r="AG13" i="7"/>
  <c r="C20" i="8" l="1"/>
  <c r="W35" i="7"/>
  <c r="AG29" i="7"/>
  <c r="D20" i="8"/>
  <c r="D25" i="8" s="1"/>
  <c r="AG31" i="7"/>
  <c r="W19" i="7"/>
  <c r="W18" i="7"/>
  <c r="W17" i="7"/>
  <c r="W20" i="7"/>
  <c r="U23" i="7"/>
  <c r="U40" i="7" s="1"/>
  <c r="T40" i="7"/>
  <c r="AG32" i="7"/>
  <c r="E20" i="8"/>
  <c r="E25" i="8" s="1"/>
  <c r="F20" i="8"/>
  <c r="F25" i="8" s="1"/>
  <c r="AG30" i="7"/>
  <c r="H11" i="8"/>
  <c r="F13" i="8" l="1"/>
  <c r="AG18" i="7"/>
  <c r="W23" i="7"/>
  <c r="C13" i="8"/>
  <c r="AG17" i="7"/>
  <c r="AG35" i="7"/>
  <c r="AG19" i="7"/>
  <c r="D13" i="8"/>
  <c r="W40" i="7"/>
  <c r="X42" i="7" s="1"/>
  <c r="E13" i="8"/>
  <c r="AG20" i="7"/>
  <c r="H20" i="8"/>
  <c r="C25" i="8"/>
  <c r="H25" i="8" s="1"/>
  <c r="C18" i="8" l="1"/>
  <c r="H13" i="8"/>
  <c r="C27" i="8"/>
  <c r="H27" i="8" s="1"/>
  <c r="D18" i="8"/>
  <c r="D27" i="8"/>
  <c r="E18" i="8"/>
  <c r="E27" i="8"/>
  <c r="AG23" i="7"/>
  <c r="F18" i="8"/>
  <c r="F27" i="8"/>
  <c r="AG25" i="7" l="1"/>
  <c r="AG39" i="7"/>
  <c r="H18" i="8"/>
</calcChain>
</file>

<file path=xl/sharedStrings.xml><?xml version="1.0" encoding="utf-8"?>
<sst xmlns="http://schemas.openxmlformats.org/spreadsheetml/2006/main" count="5446" uniqueCount="1223">
  <si>
    <t>Adresse</t>
  </si>
  <si>
    <t>Nom de l'option</t>
  </si>
  <si>
    <t>Description</t>
  </si>
  <si>
    <t>CTA</t>
  </si>
  <si>
    <t>Zone</t>
  </si>
  <si>
    <t>Fase siège</t>
  </si>
  <si>
    <t>CP</t>
  </si>
  <si>
    <t>Code Secteur</t>
  </si>
  <si>
    <t>Nom secteur</t>
  </si>
  <si>
    <t>Code Groupe</t>
  </si>
  <si>
    <t>Nom groupe</t>
  </si>
  <si>
    <t>Part PO TVAC</t>
  </si>
  <si>
    <t>CdC 8 - CdC 19 - CdC 23</t>
  </si>
  <si>
    <t>16</t>
  </si>
  <si>
    <t>TECHNICIEN DES INDUSTRIES AGROALIMENTAIRES</t>
  </si>
  <si>
    <t>LC</t>
  </si>
  <si>
    <t>09</t>
  </si>
  <si>
    <t>Sciences appliquées</t>
  </si>
  <si>
    <t>93</t>
  </si>
  <si>
    <t>Chimie</t>
  </si>
  <si>
    <t>TQ</t>
  </si>
  <si>
    <t>9310</t>
  </si>
  <si>
    <t>ECOLE TECHNIQUE PROV. D'AGRICULTURE</t>
  </si>
  <si>
    <t xml:space="preserve">Rue Saint-Quentin 14 </t>
  </si>
  <si>
    <t>2806-2021-02</t>
  </si>
  <si>
    <t>Four</t>
  </si>
  <si>
    <t>Le profil de formation de l’option technicien des industries agroalimentaires (en pénurie) demande de vérifier des compétences liées à la réalisation d’analyses chimiques et microbiologiques, ainsi que la mise en œuvre de techniques de fabrication de produits alimentaires. Un laboratoire bien équipé est par conséquent plus que nécessaire pour remplir ces objectifs. Ce qui justifie la demande de matériels de mesure et d’analyse récents et appropriés au niveau de nos élèves. Options : TQIAA, TTSA.</t>
  </si>
  <si>
    <t>OS</t>
  </si>
  <si>
    <t>CINEY</t>
  </si>
  <si>
    <t>41600</t>
  </si>
  <si>
    <t>Bassin EFE de Namur</t>
  </si>
  <si>
    <t>CF</t>
  </si>
  <si>
    <t>Colorimètre à filtre WPA</t>
  </si>
  <si>
    <t>41851</t>
  </si>
  <si>
    <t>Evaporateur</t>
  </si>
  <si>
    <t>41852</t>
  </si>
  <si>
    <t>Extracteur Soxhlet</t>
  </si>
  <si>
    <t>41853</t>
  </si>
  <si>
    <t>Sciences : conductimètre</t>
  </si>
  <si>
    <t>41854</t>
  </si>
  <si>
    <t>Sciences : réfractomètre</t>
  </si>
  <si>
    <t>41855</t>
  </si>
  <si>
    <t>Agitateur magnétique électrique chauffant</t>
  </si>
  <si>
    <t>41856</t>
  </si>
  <si>
    <t>Balance de précision</t>
  </si>
  <si>
    <t>41857</t>
  </si>
  <si>
    <t>Sciences : ph-Mètre</t>
  </si>
  <si>
    <t>41860</t>
  </si>
  <si>
    <t>TECHNICIEN CHIMISTE</t>
  </si>
  <si>
    <t>9309</t>
  </si>
  <si>
    <t>OUI</t>
  </si>
  <si>
    <t>COLLEGE ST-SERVAIS</t>
  </si>
  <si>
    <t>Rue de la Pépinière 101</t>
  </si>
  <si>
    <t>2973-2021-01</t>
  </si>
  <si>
    <t>Chimie/Pharmacie : matériel de mesures</t>
  </si>
  <si>
    <t>Demande d'achat d'équipement de mesures pour le laboratoire de chimie et pharmacie afin de perfectionner la qualité des mesures.</t>
  </si>
  <si>
    <t>SAINT-SERVAIS</t>
  </si>
  <si>
    <t>40367</t>
  </si>
  <si>
    <t>12</t>
  </si>
  <si>
    <t>Balance</t>
  </si>
  <si>
    <t>Divers matériel informatique</t>
  </si>
  <si>
    <t>Armoire à pharmacie</t>
  </si>
  <si>
    <t>20</t>
  </si>
  <si>
    <t>CdC 4 - CdC 17 - CdC 18</t>
  </si>
  <si>
    <t>22 - 49 - 30</t>
  </si>
  <si>
    <t>MONTEUR-PLACEUR D'ELEMENTS MENUISES</t>
  </si>
  <si>
    <t>SP</t>
  </si>
  <si>
    <t>03</t>
  </si>
  <si>
    <t>Contruction</t>
  </si>
  <si>
    <t>31</t>
  </si>
  <si>
    <t>Bois</t>
  </si>
  <si>
    <t>8680</t>
  </si>
  <si>
    <t>Tenonneuse</t>
  </si>
  <si>
    <t>L'Heureux Abri</t>
  </si>
  <si>
    <t>Rue de Beauwelz 13</t>
  </si>
  <si>
    <t>1564-2021-01</t>
  </si>
  <si>
    <t>Foreuse portative, visseuse</t>
  </si>
  <si>
    <t>Remplacer le matériel hors d'usage/obsolète. Proposer aux élèves un équipement qui s'approche en terme de qualité de celui qu'ils utilisent en stage et éviter ainsi la "fracture matérielle" qu'ils évoquent souvent lors du retour des dits stages...et qui à leurs yeux décrédibilise leur formation/la section/l'école.</t>
  </si>
  <si>
    <t>LNC</t>
  </si>
  <si>
    <t>MOMIGNIES</t>
  </si>
  <si>
    <t>40549</t>
  </si>
  <si>
    <t>Ponceuse</t>
  </si>
  <si>
    <t>40551</t>
  </si>
  <si>
    <t>Scie sauteuse</t>
  </si>
  <si>
    <t>40553</t>
  </si>
  <si>
    <t>Les Forges</t>
  </si>
  <si>
    <t>Quai de l'Industrie 28C</t>
  </si>
  <si>
    <t>2810-2021-04</t>
  </si>
  <si>
    <t>Machine à lamellos</t>
  </si>
  <si>
    <t>Le matériel vient s’inscrire dans le cours de menuiserie de la 3ème phase. Etant donné le nombres d’élèves, nous n’en n’avons pas suffisamment. De plus, une partie de l’outillage existant arrive en fin de vie. (Exemple, les établis qui ont plus de 30 ans déjà réparés plusieurs fois.</t>
  </si>
  <si>
    <t>40981</t>
  </si>
  <si>
    <t>Scie à onglet</t>
  </si>
  <si>
    <t>40982</t>
  </si>
  <si>
    <t>Presse à panneaux</t>
  </si>
  <si>
    <t>40987</t>
  </si>
  <si>
    <t>Equipements d’atelier (servantes, établis,...)</t>
  </si>
  <si>
    <t>40989</t>
  </si>
  <si>
    <t>ESESCF</t>
  </si>
  <si>
    <t>Ecole Professionnelle d'Enseignement Spécialisé</t>
  </si>
  <si>
    <t>Chemin de Reumont 143</t>
  </si>
  <si>
    <t>2981-2021-02</t>
  </si>
  <si>
    <t>Jeu de fraises à châssis</t>
  </si>
  <si>
    <t>Acquisition d'un jeu de fraises à châssis .
Dans le programme au niveau des compétences seuils, il nous est demandé d’assembler des châssis simples et doubles ouvrants.Programme D2007/7362/5/24.Il est demandé également d’assembler une porte extérieure simple.
Pour ce faire, notre jeu de fraise est obsolète et ne réponds plus aux normes demandées.Un nouveau jeu nous permettrai de tout faire.</t>
  </si>
  <si>
    <t>MALONNE</t>
  </si>
  <si>
    <t>41490</t>
  </si>
  <si>
    <t>Aspirateur de copeaux</t>
  </si>
  <si>
    <t>Aspirateur</t>
  </si>
  <si>
    <t>Chariot élévateur</t>
  </si>
  <si>
    <t>EPSESCF</t>
  </si>
  <si>
    <t>Rue de Sedent 28</t>
  </si>
  <si>
    <t>2970-2021-04</t>
  </si>
  <si>
    <t>Mortaiseuse</t>
  </si>
  <si>
    <t>Mortaiseuse. En remplacement d'un mortaiseuse qui est cassée et obsolète.</t>
  </si>
  <si>
    <t>JAMBES</t>
  </si>
  <si>
    <t>40090</t>
  </si>
  <si>
    <t>2970-2021-05</t>
  </si>
  <si>
    <t>Scie panneauteuse</t>
  </si>
  <si>
    <t>Panneauteuse avec aspirateur. A placer dans un local éloigné de plus de 100 m du local des machines existant.</t>
  </si>
  <si>
    <t>40091</t>
  </si>
  <si>
    <t>35 - 26</t>
  </si>
  <si>
    <t>AIDE LOGISTIQUE EN COLLECTIVITE</t>
  </si>
  <si>
    <t>2970-2021-10</t>
  </si>
  <si>
    <t>Machine à broder</t>
  </si>
  <si>
    <t>1 brodeuse utile pour enseigner les différentes facettes de la couture.</t>
  </si>
  <si>
    <t>08</t>
  </si>
  <si>
    <t>Service aux personnes</t>
  </si>
  <si>
    <t>81</t>
  </si>
  <si>
    <t>Services sociaux et familiaux</t>
  </si>
  <si>
    <t>8618</t>
  </si>
  <si>
    <t>40096</t>
  </si>
  <si>
    <t>centrale vapeur</t>
  </si>
  <si>
    <t>Lessiveuse</t>
  </si>
  <si>
    <t>2810-2021-06</t>
  </si>
  <si>
    <t>Table de repassage</t>
  </si>
  <si>
    <t>Le matériel viendrait remplacer l’ancien qui est déclassé en lessivage repassage.</t>
  </si>
  <si>
    <t>41039</t>
  </si>
  <si>
    <t>41040</t>
  </si>
  <si>
    <t>Armoire de conservation,réfrigérateur, frigo</t>
  </si>
  <si>
    <t>Machine à coudre</t>
  </si>
  <si>
    <t>2810-2021-07</t>
  </si>
  <si>
    <t>Le frigo viendrait remplacer l’ancien qui est déclassé en atelier cuisine.</t>
  </si>
  <si>
    <t>41126</t>
  </si>
  <si>
    <t>Réfrigérateur congélateur</t>
  </si>
  <si>
    <t>Système de repassage</t>
  </si>
  <si>
    <t>Table de travail en inox</t>
  </si>
  <si>
    <t>25</t>
  </si>
  <si>
    <t>Plaque de cuisson, fourneau, cuisinière, grill</t>
  </si>
  <si>
    <t>Lave-vaisselle / Lave-verres</t>
  </si>
  <si>
    <t>AIDE MENAGER/MENAGERE</t>
  </si>
  <si>
    <t>8605</t>
  </si>
  <si>
    <t>Mobilier de cuisine</t>
  </si>
  <si>
    <t>40567</t>
  </si>
  <si>
    <t>INFIRMIER(E)S HOSPITALIER(E)S</t>
  </si>
  <si>
    <t>86</t>
  </si>
  <si>
    <t>Soins infirmiers (EPSC)</t>
  </si>
  <si>
    <t>P</t>
  </si>
  <si>
    <t>8602</t>
  </si>
  <si>
    <t>Mannequin enfant (bébé)</t>
  </si>
  <si>
    <t>Matériel divers</t>
  </si>
  <si>
    <t>INSTITUT PROV. ENSEIGN. SECONDAIRE</t>
  </si>
  <si>
    <t>Rue François Jassogne 2 A</t>
  </si>
  <si>
    <t>2895-2021-04</t>
  </si>
  <si>
    <t>Aménagement salle technique en espace modulaire</t>
  </si>
  <si>
    <t>Aménagement d'une salle technique en espace modulaire</t>
  </si>
  <si>
    <t>SEILLES</t>
  </si>
  <si>
    <t>40035</t>
  </si>
  <si>
    <t>Lit médical / lit enfant</t>
  </si>
  <si>
    <t>AUXILIAIRE DE MAGASIN</t>
  </si>
  <si>
    <t>Caisse enregistreuse / Caisse tactile</t>
  </si>
  <si>
    <t>84</t>
  </si>
  <si>
    <t>Education physique</t>
  </si>
  <si>
    <t>Outillages (servante d'atelier, établis, armoires)</t>
  </si>
  <si>
    <t>Souffleur</t>
  </si>
  <si>
    <t>ANIMATEUR</t>
  </si>
  <si>
    <t>8405</t>
  </si>
  <si>
    <t>A.R. ROBERT GRUSLIN</t>
  </si>
  <si>
    <t>Rue Jacquet 102</t>
  </si>
  <si>
    <t>2865-2021-02</t>
  </si>
  <si>
    <t>Vidéo projecteur interactif</t>
  </si>
  <si>
    <t>Innovation dans la section Animation en proposants aux élèves l'utilisation d'un matériel de pointe</t>
  </si>
  <si>
    <t>ROCHEFORT</t>
  </si>
  <si>
    <t>41726</t>
  </si>
  <si>
    <t>Matériel pédagoqiue divers</t>
  </si>
  <si>
    <t>41729</t>
  </si>
  <si>
    <t>Casque climazon</t>
  </si>
  <si>
    <t>83</t>
  </si>
  <si>
    <t>Soins de beauté</t>
  </si>
  <si>
    <t>8327</t>
  </si>
  <si>
    <t>COMMUNAUTE EDUCATIVE ST-JEAN-BAPTISTE</t>
  </si>
  <si>
    <t>Rue du Collège 27</t>
  </si>
  <si>
    <t>3049-2021-05</t>
  </si>
  <si>
    <t>aménagement des locaux esthétiques et ouverture d'une nouvelle option dans l'esthétique pour les 7èmes esthétiques sociales</t>
  </si>
  <si>
    <t>TAMINES</t>
  </si>
  <si>
    <t>41942</t>
  </si>
  <si>
    <t>41947</t>
  </si>
  <si>
    <t>14</t>
  </si>
  <si>
    <t xml:space="preserve">P </t>
  </si>
  <si>
    <t>Chaise haute pour soins esthétique</t>
  </si>
  <si>
    <t>Comptoir  et comptoir vitrine</t>
  </si>
  <si>
    <t>Bain de pied (pédicurie)</t>
  </si>
  <si>
    <t>ESTHETICIEN SOCIAL</t>
  </si>
  <si>
    <t>8323</t>
  </si>
  <si>
    <t>41951</t>
  </si>
  <si>
    <t>41952</t>
  </si>
  <si>
    <t>41953</t>
  </si>
  <si>
    <t>ESTHETICIEN</t>
  </si>
  <si>
    <t>8315</t>
  </si>
  <si>
    <t>41948</t>
  </si>
  <si>
    <t>41949</t>
  </si>
  <si>
    <t>41944</t>
  </si>
  <si>
    <t>Table de massage électrique</t>
  </si>
  <si>
    <t>41945</t>
  </si>
  <si>
    <t>41946</t>
  </si>
  <si>
    <t>Couverture chauffante</t>
  </si>
  <si>
    <t>41938</t>
  </si>
  <si>
    <t>Make-up studio (valise maquillage + pieds)</t>
  </si>
  <si>
    <t>41939</t>
  </si>
  <si>
    <t>41940</t>
  </si>
  <si>
    <t>41941</t>
  </si>
  <si>
    <t>Stérilisateur UV</t>
  </si>
  <si>
    <t>INSTITUT ST-JOSEPH</t>
  </si>
  <si>
    <t>Rue Mazy 20</t>
  </si>
  <si>
    <t>2969-2021-02</t>
  </si>
  <si>
    <t>Sauna</t>
  </si>
  <si>
    <t>En référence au nouveau programme CPU 2018 en 6éme appliqués en septembre 2020 équipeemnt des ateliers en appareillages 
UAA5: C.52 Soins humides  : Sauna Infrarouge 
UAA2: C.39 Soins de beauté complémentaires : SONO-DESINCRUSTATION-MICRODERMABRASION-CRYOTHERAPIE
UAA2 et UAA5: C.10 appliquer les règles d'hygiène : STERILISATEUR-UV</t>
  </si>
  <si>
    <t>41761</t>
  </si>
  <si>
    <t>Appareil de cryothérapie</t>
  </si>
  <si>
    <t>41762</t>
  </si>
  <si>
    <t>41763</t>
  </si>
  <si>
    <t>COIFFEUR</t>
  </si>
  <si>
    <t>8314</t>
  </si>
  <si>
    <t>Kit matériel coiffure</t>
  </si>
  <si>
    <t>INSTITUT N-D</t>
  </si>
  <si>
    <t>Rue de Virelles 75</t>
  </si>
  <si>
    <t>1527-2021-01</t>
  </si>
  <si>
    <t>Fauteuil de salon</t>
  </si>
  <si>
    <t>Remplacement du mobilier de salon existant pour le salon de coiffure numéro 1 dont les premiers travaux datent de 2012 !</t>
  </si>
  <si>
    <t>CHIMAY</t>
  </si>
  <si>
    <t>41330</t>
  </si>
  <si>
    <t>Tablette de coiffage</t>
  </si>
  <si>
    <t>41480</t>
  </si>
  <si>
    <t>Comptoir, présentoir</t>
  </si>
  <si>
    <t>41481</t>
  </si>
  <si>
    <t>Casque séchoir</t>
  </si>
  <si>
    <t>2969-2021-03</t>
  </si>
  <si>
    <t>L'école dispose de 7 salons de coiffure qui ne sont pas tous outillés en fauteuil avec pompe hydraulique et qui peuvent pivoter à 360°.
Ce type de matériel est essentiel au niveau ergonomique</t>
  </si>
  <si>
    <t>41764</t>
  </si>
  <si>
    <t>11</t>
  </si>
  <si>
    <t>3049-2021-02</t>
  </si>
  <si>
    <t>ménagement des salons de coiffure avec du matériel neuf et utile pour l'apprentissage et les concours de nos élèves</t>
  </si>
  <si>
    <t>41924</t>
  </si>
  <si>
    <t>tête d'apprentissage</t>
  </si>
  <si>
    <t>41925</t>
  </si>
  <si>
    <t>41926</t>
  </si>
  <si>
    <t>41927</t>
  </si>
  <si>
    <t>41928</t>
  </si>
  <si>
    <t>SOINS DE BEAUTE</t>
  </si>
  <si>
    <t>Appareil dépresso aspiration</t>
  </si>
  <si>
    <t>8308</t>
  </si>
  <si>
    <t>41943</t>
  </si>
  <si>
    <t>30</t>
  </si>
  <si>
    <t>COIFFURE</t>
  </si>
  <si>
    <t>Meuble rangement avec évier</t>
  </si>
  <si>
    <t>8304</t>
  </si>
  <si>
    <t>41482</t>
  </si>
  <si>
    <t>Meuble de rangement mural</t>
  </si>
  <si>
    <t>41483</t>
  </si>
  <si>
    <t>Bac de lavage / Station de lavage</t>
  </si>
  <si>
    <t>41478</t>
  </si>
  <si>
    <t>A.R. DE JAMBES</t>
  </si>
  <si>
    <t>Rue de Géronsart 150</t>
  </si>
  <si>
    <t>BIOESTHETIQUE</t>
  </si>
  <si>
    <t>2965-2021-01</t>
  </si>
  <si>
    <t>Kit plasma Pen</t>
  </si>
  <si>
    <t>Modernisation des équipements dans la section Bio-Esthétique</t>
  </si>
  <si>
    <t>8303</t>
  </si>
  <si>
    <t>40599</t>
  </si>
  <si>
    <t>Thermostick</t>
  </si>
  <si>
    <t>40600</t>
  </si>
  <si>
    <t>40601</t>
  </si>
  <si>
    <t>40602</t>
  </si>
  <si>
    <t>Kit microneedling</t>
  </si>
  <si>
    <t>40595</t>
  </si>
  <si>
    <t>Hydrafacial (soins visage)</t>
  </si>
  <si>
    <t>40597</t>
  </si>
  <si>
    <t>82</t>
  </si>
  <si>
    <t>Services paramédicaux</t>
  </si>
  <si>
    <t>Tableau interactif</t>
  </si>
  <si>
    <t>PUERICULTURE</t>
  </si>
  <si>
    <t>8207</t>
  </si>
  <si>
    <t>3049-2021-01</t>
  </si>
  <si>
    <t>Aménagement des locaux</t>
  </si>
  <si>
    <t>41921</t>
  </si>
  <si>
    <t>Mannequin Baby 6 mois</t>
  </si>
  <si>
    <t>41922</t>
  </si>
  <si>
    <t>41923</t>
  </si>
  <si>
    <t>02</t>
  </si>
  <si>
    <t>Industrie</t>
  </si>
  <si>
    <t>AIDE FAMILIAL</t>
  </si>
  <si>
    <t>8123</t>
  </si>
  <si>
    <t>Fauteuil de gériatrie</t>
  </si>
  <si>
    <t>A.R. JEAN REY</t>
  </si>
  <si>
    <t>La Croisette 1</t>
  </si>
  <si>
    <t>3107-2021-04</t>
  </si>
  <si>
    <t>Centrales à vapeur - OBG "Aide Familial/e"</t>
  </si>
  <si>
    <t>COUVIN</t>
  </si>
  <si>
    <t>41585</t>
  </si>
  <si>
    <t>INSTITUT STE-URSULE</t>
  </si>
  <si>
    <t>Rue de Bruxelles 78</t>
  </si>
  <si>
    <t>3001-2021-05</t>
  </si>
  <si>
    <t>Mannequin de gériatrie</t>
  </si>
  <si>
    <t>Remplacement de l'ancien mannequin de soins gériatriques pour les cours de soins d'hygiène et confort</t>
  </si>
  <si>
    <t>NAMUR</t>
  </si>
  <si>
    <t>40704</t>
  </si>
  <si>
    <t>3001-2021-06</t>
  </si>
  <si>
    <t>Table de nuit sur roulettes</t>
  </si>
  <si>
    <t>Renouvellement pour la classe de soins: tables de lit pour personne alitée</t>
  </si>
  <si>
    <t>40705</t>
  </si>
  <si>
    <t>TECHNIQUES SOCIALES ET D'ANIMATION</t>
  </si>
  <si>
    <t>3001-2021-09</t>
  </si>
  <si>
    <t>Mini-trampoline</t>
  </si>
  <si>
    <t>Achat et remplacement de matériel sportif pour les cours d'éducation physique. De nombreux matériels sont devenus obsolètes et ne permettent plus la pratique de différents sports dans de bonnes conditions. L'achat du sautoir scolaire permettra de développer les compétences de ce sport, qui pour l'instant, ne peuvent pas être mises en pratique par manque de matériel.</t>
  </si>
  <si>
    <t>8120</t>
  </si>
  <si>
    <t>40709</t>
  </si>
  <si>
    <t>AGENT D'EDUCATION</t>
  </si>
  <si>
    <t>8113</t>
  </si>
  <si>
    <t>INSTITUT PARIDAENS</t>
  </si>
  <si>
    <t>Grand Place 12</t>
  </si>
  <si>
    <t>1494-2021-01</t>
  </si>
  <si>
    <t>Adaptation de l'équipement nécessaire à la section "Agent d'éducation"</t>
  </si>
  <si>
    <t>BEAUMONT</t>
  </si>
  <si>
    <t>41588</t>
  </si>
  <si>
    <t>Torse (intubation ou autre)</t>
  </si>
  <si>
    <t>41570</t>
  </si>
  <si>
    <t>41593</t>
  </si>
  <si>
    <t>Squelette didactique</t>
  </si>
  <si>
    <t>41598</t>
  </si>
  <si>
    <t>Déambulateur</t>
  </si>
  <si>
    <t>41603</t>
  </si>
  <si>
    <t>3001-2021-07</t>
  </si>
  <si>
    <t>Kit de simulation du handicap</t>
  </si>
  <si>
    <t>Cours pratiques en éducation à la santé et soins d'hygiène et confort: matériel de sensibilisation aux handicaps</t>
  </si>
  <si>
    <t>40706</t>
  </si>
  <si>
    <t>SERVICES SOCIAUX</t>
  </si>
  <si>
    <t>Sorbetière, turbine à crème glacée</t>
  </si>
  <si>
    <t>8108</t>
  </si>
  <si>
    <t>Armoire de rangement (cuisine)</t>
  </si>
  <si>
    <t>Hotte, filtration de l'air</t>
  </si>
  <si>
    <t>2865-2021-03</t>
  </si>
  <si>
    <t>Thermoplongeur</t>
  </si>
  <si>
    <t>Equipement en matériel de pointe pour notre cuisine didactique.</t>
  </si>
  <si>
    <t>41736</t>
  </si>
  <si>
    <t>41737</t>
  </si>
  <si>
    <t>Fourneau 4 feux vifs</t>
  </si>
  <si>
    <t>3049-2021-04</t>
  </si>
  <si>
    <t>matériels pour les services sociaux afin d'aménager le local et procurer à tous les élèves du services social et aussi aux élèves du 1er degré pour leur activité complémentaire des outils adéquats</t>
  </si>
  <si>
    <t>41931</t>
  </si>
  <si>
    <t>Batteur – mélangeur</t>
  </si>
  <si>
    <t>41932</t>
  </si>
  <si>
    <t>41933</t>
  </si>
  <si>
    <t>41934</t>
  </si>
  <si>
    <t>41935</t>
  </si>
  <si>
    <t>41936</t>
  </si>
  <si>
    <t>Centre de lavage</t>
  </si>
  <si>
    <t>41937</t>
  </si>
  <si>
    <t>CdC 3 - CdC 10 - CdC 15 - CdC 24</t>
  </si>
  <si>
    <t>PC</t>
  </si>
  <si>
    <t>07</t>
  </si>
  <si>
    <t>Economie</t>
  </si>
  <si>
    <t>74</t>
  </si>
  <si>
    <t>Tourisme</t>
  </si>
  <si>
    <t>Imprimante laser couleur</t>
  </si>
  <si>
    <t>AUXILIAIRE ADMINISTRATIF ET D'ACCUEIL</t>
  </si>
  <si>
    <t>7405</t>
  </si>
  <si>
    <t>40</t>
  </si>
  <si>
    <t>INSTITUT ILON ST-JACQUES</t>
  </si>
  <si>
    <t>Rue des Carmes 12</t>
  </si>
  <si>
    <t>3002-2021-01</t>
  </si>
  <si>
    <t>Télévision interactive</t>
  </si>
  <si>
    <t>Equipement des locaux classes en matériel multimedia</t>
  </si>
  <si>
    <t>41554</t>
  </si>
  <si>
    <t>Sautoir scolaire</t>
  </si>
  <si>
    <t>40710</t>
  </si>
  <si>
    <t>TECHNICIEN DE BUREAU</t>
  </si>
  <si>
    <t>72</t>
  </si>
  <si>
    <t>Secrétariat</t>
  </si>
  <si>
    <t>7212</t>
  </si>
  <si>
    <t>2969-2021-05</t>
  </si>
  <si>
    <t>sièges de bureau ergonomiques</t>
  </si>
  <si>
    <t>Les techniciens de bureau travaillent dans une classe bureau afin d'être dans un environnement proche du monde de l'entreprise .
Grâce au fond d'équipement , ils ont des ordinateurs adaptés mais ils manquent maintenant les sièges de bureau ergonomiques . en effet, ceux qu'ils ont ont plus de 10 ans et sont obsolètes parce que très abimés et peu adaptés à de longues périodes assis</t>
  </si>
  <si>
    <t>41770</t>
  </si>
  <si>
    <t>TRAVAUX DE BUREAU</t>
  </si>
  <si>
    <t>7209</t>
  </si>
  <si>
    <t>MAC</t>
  </si>
  <si>
    <t>2810-2021-08</t>
  </si>
  <si>
    <t>Rogneuse - massicot</t>
  </si>
  <si>
    <t>L’achat du matériel vient compléter celui déjà existant pour le secteur Economie. Il permettrait à des élèves ayant des problèmes de motricité au niveau des mains, de pouvoir travailler certaines compétences avec plus de facilité.</t>
  </si>
  <si>
    <t>41047</t>
  </si>
  <si>
    <t>Périphérique informatique</t>
  </si>
  <si>
    <t>Rue de la Calamine 32</t>
  </si>
  <si>
    <t>3134-2021-03</t>
  </si>
  <si>
    <t>Achat d'un tableau interactif mobile.</t>
  </si>
  <si>
    <t>PHILIPPEVILLE</t>
  </si>
  <si>
    <t>41556</t>
  </si>
  <si>
    <t>CdC 3 - CdC 10 - CdC 11 - CdC 15 - CdC 24</t>
  </si>
  <si>
    <t>GESTIONNAIRE DE TRES PETITES ENTREPRISES</t>
  </si>
  <si>
    <t>71</t>
  </si>
  <si>
    <t>Gestion</t>
  </si>
  <si>
    <t>7130</t>
  </si>
  <si>
    <t>Tapis de saut en longueur</t>
  </si>
  <si>
    <t>40711</t>
  </si>
  <si>
    <t>41553</t>
  </si>
  <si>
    <t>VENDEUR</t>
  </si>
  <si>
    <t>7125</t>
  </si>
  <si>
    <t>2969-2021-04</t>
  </si>
  <si>
    <t>Nous avons la chance de pouvoir mettre nos élèves de vente dans un magasin didactique. Les vendeurs utilisent deux caisses enregistreuses qui ont douze années de vie et deviennent obsolètes car elles ne permettent pas d'être couplées avec un logiciel de gestion de stock et de comptabilité.L'achat de ces deux machines permettrait aux vendeurs mais aussi aux 7GTPE d'élargir leurs compétences en matière de gestion de stock et comptabilité informatisés</t>
  </si>
  <si>
    <t>41765</t>
  </si>
  <si>
    <t>2865-2021-01</t>
  </si>
  <si>
    <t>Imprimante 3D</t>
  </si>
  <si>
    <t>Section vente : finalisation de la réalisation d'un magasin.</t>
  </si>
  <si>
    <t>41392</t>
  </si>
  <si>
    <t>Ilots connectés de travail en équipe</t>
  </si>
  <si>
    <t>41394</t>
  </si>
  <si>
    <t>41395</t>
  </si>
  <si>
    <t>41390</t>
  </si>
  <si>
    <t>23</t>
  </si>
  <si>
    <t>24</t>
  </si>
  <si>
    <t>VENTE</t>
  </si>
  <si>
    <t>7118</t>
  </si>
  <si>
    <t>1494-2021-02</t>
  </si>
  <si>
    <t>Adaptation de l'équipement pour la section Professionnelle Vente</t>
  </si>
  <si>
    <t>41644</t>
  </si>
  <si>
    <t>Matériel caméra vidéo divers</t>
  </si>
  <si>
    <t>41645</t>
  </si>
  <si>
    <t>Equipement d'étalage (présentoirs, porte-affiches)</t>
  </si>
  <si>
    <t>41640</t>
  </si>
  <si>
    <t>Bustes et mannequins</t>
  </si>
  <si>
    <t>41637</t>
  </si>
  <si>
    <t>ENCODEUR / ENCODEUSE DE DONNÉES</t>
  </si>
  <si>
    <t>Pliage : matériel divers</t>
  </si>
  <si>
    <t>70</t>
  </si>
  <si>
    <t>7008</t>
  </si>
  <si>
    <t>41046</t>
  </si>
  <si>
    <t>3134-2021-02</t>
  </si>
  <si>
    <t>ordinateur multimédia</t>
  </si>
  <si>
    <t>Modernisation d'une salle informatique  par le remplacement de 10 PC, écran, souris sans fil, clavier, antivirus, licences, et achat d'un tableau interactif.</t>
  </si>
  <si>
    <t>41552</t>
  </si>
  <si>
    <t>Ste Chrétienne</t>
  </si>
  <si>
    <t>Boulevard Louise 23</t>
  </si>
  <si>
    <t>1531-2021-03</t>
  </si>
  <si>
    <t>Caisse enregistreuse tactile avec accessoires</t>
  </si>
  <si>
    <t>7001</t>
  </si>
  <si>
    <t>41382</t>
  </si>
  <si>
    <t>BIJOUTIER-JOAILLIER</t>
  </si>
  <si>
    <t>06</t>
  </si>
  <si>
    <t>Arts décoratifs</t>
  </si>
  <si>
    <t>64</t>
  </si>
  <si>
    <t>Orfèvrerie</t>
  </si>
  <si>
    <t>6406</t>
  </si>
  <si>
    <t>INST. D'ENS. DES ARTS,TECHN.,SCIENCES ET ARTISANAT - IATA</t>
  </si>
  <si>
    <t>Rue de la Montagne 43A</t>
  </si>
  <si>
    <t>3010-2021-02</t>
  </si>
  <si>
    <t>Microscope de sertissage</t>
  </si>
  <si>
    <t>Microscopes de sertissage : 
Disposant d'une vision stéréoscopique indispensable au sertissage qui nécessite de percevoir la profondeur</t>
  </si>
  <si>
    <t>40650</t>
  </si>
  <si>
    <t>CdC 13</t>
  </si>
  <si>
    <t>2 - 23 - 6</t>
  </si>
  <si>
    <t>62</t>
  </si>
  <si>
    <t>Arts graphiques</t>
  </si>
  <si>
    <t>INSTITUT STS-PIERRE ET PAUL</t>
  </si>
  <si>
    <t>Rue des Récollets 7</t>
  </si>
  <si>
    <t>TECHNICIEN(NE) EN INFOGRAPHIE</t>
  </si>
  <si>
    <t>3120-2021-01</t>
  </si>
  <si>
    <t>Modernisation d'un local de travail pour conception graphique 2D, 3D pour la section Infographie.</t>
  </si>
  <si>
    <t>FLORENNES</t>
  </si>
  <si>
    <t>6213</t>
  </si>
  <si>
    <t>40604</t>
  </si>
  <si>
    <t>40605</t>
  </si>
  <si>
    <t>A.R. TAMINES</t>
  </si>
  <si>
    <t>Avenue Président Roosevelt 57</t>
  </si>
  <si>
    <t>3047-2021-01</t>
  </si>
  <si>
    <t>Tablette graphique</t>
  </si>
  <si>
    <t>Afin de former les élèves de la section infographie dans l'utilisation de nouveaux outils, nous voudrions acquérir 10 tablettes graphiques qui constitueraient un apport pédagogique dans la réalisation de leur travaux en classe</t>
  </si>
  <si>
    <t>41648</t>
  </si>
  <si>
    <t>3047-2021-03</t>
  </si>
  <si>
    <t>Infographie : petit matériel d'édition</t>
  </si>
  <si>
    <t>Les projets d'élèves sont imprimés sur une imprimante classique, ce qui ne permets pas une appréciation satisfaisante et une évaluation correcte de ceux-ci. 
Nous aimerions leur fournir une imprimante professionnelle qui pourrait également servir dans les classes d'Art au 2e degré.</t>
  </si>
  <si>
    <t>41653</t>
  </si>
  <si>
    <t>INSTITUT ST-JOSEPH - EC. TECHNIQUE</t>
  </si>
  <si>
    <t>Rue Saint-Hubert 14-16</t>
  </si>
  <si>
    <t>2809-2021-02</t>
  </si>
  <si>
    <t>Labo Infographie</t>
  </si>
  <si>
    <t>41211</t>
  </si>
  <si>
    <t>61</t>
  </si>
  <si>
    <t>Fraiseuse CNC</t>
  </si>
  <si>
    <t>Scie circulaire</t>
  </si>
  <si>
    <t>ARTS PLASTIQUES</t>
  </si>
  <si>
    <t>2895-2021-03</t>
  </si>
  <si>
    <t>Tapis de découpe</t>
  </si>
  <si>
    <t>Mode et création: Machine à découper Caméo4</t>
  </si>
  <si>
    <t>6112</t>
  </si>
  <si>
    <t>40034</t>
  </si>
  <si>
    <t>Echafaudage multidirectionnel</t>
  </si>
  <si>
    <t>05</t>
  </si>
  <si>
    <t>Habillement</t>
  </si>
  <si>
    <t>52</t>
  </si>
  <si>
    <t>Confection</t>
  </si>
  <si>
    <t>Buste</t>
  </si>
  <si>
    <t>AGENT TECHNIQUE EN MODE ET CREATION</t>
  </si>
  <si>
    <t>2969-2021-01</t>
  </si>
  <si>
    <t>Scanner A3</t>
  </si>
  <si>
    <t>Equipement de 2 bustes taille 38 supplémentaires pour répondre aux besoins de concours tel que skills et aux épreuves de présentation de la section
Equipement d'un scaner A3 pour remplacement d'un matériel vétuste
Equipement d'un scan cut. Diversification des possibiltés de valorisation textile pour toute la section.
Equipement d'une machine spécifique pour réaliser les boutonnières tailleur, pour un résultat professionnel des manteaux et vestes pour toute la section</t>
  </si>
  <si>
    <t>5207</t>
  </si>
  <si>
    <t>41753</t>
  </si>
  <si>
    <t>Machine à coudre spéciale boutonnières, boutons</t>
  </si>
  <si>
    <t>41758</t>
  </si>
  <si>
    <t>41759</t>
  </si>
  <si>
    <t>Appareil de découpe</t>
  </si>
  <si>
    <t>41760</t>
  </si>
  <si>
    <t>2895-2021-02</t>
  </si>
  <si>
    <t>Imprimante Print and Cut</t>
  </si>
  <si>
    <t>Mode et Création: Imprimante print and cut</t>
  </si>
  <si>
    <t>40033</t>
  </si>
  <si>
    <t>CdC 6 - CdC 7</t>
  </si>
  <si>
    <t>51 - 38</t>
  </si>
  <si>
    <t>Sous-videuse</t>
  </si>
  <si>
    <t>04</t>
  </si>
  <si>
    <t>Hôtellerie-Alimentation</t>
  </si>
  <si>
    <t>44</t>
  </si>
  <si>
    <t>Cuisine de collectivité</t>
  </si>
  <si>
    <t>Robot-coupe</t>
  </si>
  <si>
    <t>Four modulaire</t>
  </si>
  <si>
    <t>3 - 51</t>
  </si>
  <si>
    <t>43</t>
  </si>
  <si>
    <t>Boulangerie-pâtisserie</t>
  </si>
  <si>
    <t>Armoire en inox</t>
  </si>
  <si>
    <t>Bac de plonge</t>
  </si>
  <si>
    <t>Lave-mains</t>
  </si>
  <si>
    <t>INSTITUT DES TECHNIQUES ET DES COMMERCES AGRO-ALIMENTAIRES</t>
  </si>
  <si>
    <t>Chaussée de Nivelles 204</t>
  </si>
  <si>
    <t>CHOCOLATIER - CONFISEUR - GLACIER</t>
  </si>
  <si>
    <t>3005-2021-01</t>
  </si>
  <si>
    <t>Chocolaterie : kit compresseur - pulvérisateur</t>
  </si>
  <si>
    <t>Le projet a pour but d'actualiser, de moderniser et de remplacer l'outillage des sections boucherie/charcuterie/traiteur,  boulangerie/pâtisserie/glacerie/chocolaterie et restauration afin de permettre d'atteindre les compétences exigées avec nos étudiants et éventuellement les autres acteurs en formation dans ce métier. Certaines demandes sont également nécessaires pour répondre aux normes de sécurité.</t>
  </si>
  <si>
    <t>SUARLEE</t>
  </si>
  <si>
    <t>4311</t>
  </si>
  <si>
    <t>40612</t>
  </si>
  <si>
    <t>Laminoir</t>
  </si>
  <si>
    <t>BOULANGERIE-PATISSERIE</t>
  </si>
  <si>
    <t>4301</t>
  </si>
  <si>
    <t>Table en inox avec dosseret</t>
  </si>
  <si>
    <t>40611</t>
  </si>
  <si>
    <t>Table réfrigérée</t>
  </si>
  <si>
    <t>Boureuse, embossoir, clipseuse,...</t>
  </si>
  <si>
    <t>42</t>
  </si>
  <si>
    <t>Boucherie-charcuterie</t>
  </si>
  <si>
    <t>Notre-Dame Ecole Secondaire Enseignement Spécialisé Libre</t>
  </si>
  <si>
    <t>Rue des Récollets 1</t>
  </si>
  <si>
    <t>3136-2021-01</t>
  </si>
  <si>
    <t>Equipement pour les cours pratiques de la section boucherie et plats préparés</t>
  </si>
  <si>
    <t>4204</t>
  </si>
  <si>
    <t>41638</t>
  </si>
  <si>
    <t>Hachoir, Presse purée, attendrisseur</t>
  </si>
  <si>
    <t>41635</t>
  </si>
  <si>
    <t>BOUCHERIE-CHARCUTERIE</t>
  </si>
  <si>
    <t>4203</t>
  </si>
  <si>
    <t>40626</t>
  </si>
  <si>
    <t>Trancheuse à viande</t>
  </si>
  <si>
    <t>40630</t>
  </si>
  <si>
    <t>40631</t>
  </si>
  <si>
    <t>Cutter de table</t>
  </si>
  <si>
    <t>40634</t>
  </si>
  <si>
    <t>Robot Pacojet</t>
  </si>
  <si>
    <t>40636</t>
  </si>
  <si>
    <t>40638</t>
  </si>
  <si>
    <t>Armmoire à maturation et affinage charcuterie</t>
  </si>
  <si>
    <t>40639</t>
  </si>
  <si>
    <t>40641</t>
  </si>
  <si>
    <t>Sauteuse</t>
  </si>
  <si>
    <t>40642</t>
  </si>
  <si>
    <t>40648</t>
  </si>
  <si>
    <t>Bras hydraulique de chargement quartier de viande</t>
  </si>
  <si>
    <t>40651</t>
  </si>
  <si>
    <t>3 - 8 - 14 - 51</t>
  </si>
  <si>
    <t>41</t>
  </si>
  <si>
    <t>Hôtellerie</t>
  </si>
  <si>
    <t>Four multifonctions</t>
  </si>
  <si>
    <t>CHEF DE CUISINE DE COLLECTIVITE</t>
  </si>
  <si>
    <t>4126</t>
  </si>
  <si>
    <t>2810-2021-02</t>
  </si>
  <si>
    <t>Accessoires pour robot coupe déjà existant, permettant aux élèves du secteur hôtellerie de pouvoir préparer les légumes.</t>
  </si>
  <si>
    <t>40936</t>
  </si>
  <si>
    <t>HOTELIER-RESTAURATEUR</t>
  </si>
  <si>
    <t>4118</t>
  </si>
  <si>
    <t>3002-2020-01</t>
  </si>
  <si>
    <t>38291</t>
  </si>
  <si>
    <t>Machine à café</t>
  </si>
  <si>
    <t>CUISINE ET SALLE</t>
  </si>
  <si>
    <t>4117</t>
  </si>
  <si>
    <t>Thermomix</t>
  </si>
  <si>
    <t>ECOLE HOTELIERE PROV. DE NAMUR</t>
  </si>
  <si>
    <t>Avenue de l'Ermitage 7</t>
  </si>
  <si>
    <t>3008-2021-01</t>
  </si>
  <si>
    <t>L'école vise l'excellence en permettant à ses élèves d'acquérir l'expérience professionnelle indispensable à l'exercice de leur futur métier au travers un équipement de pointe qu'il retrouveront par ailleurs dans bon nombre de maisons de stages qu'ils auront l'occasion de fréquenter durant leur parcours scolaire. 
Cet équipement est destiné à notre implantation de la Citadelle</t>
  </si>
  <si>
    <t>40203</t>
  </si>
  <si>
    <t>40204</t>
  </si>
  <si>
    <t>2810-2019-01</t>
  </si>
  <si>
    <t>39079</t>
  </si>
  <si>
    <t>RESTAURATEUR</t>
  </si>
  <si>
    <t>4116</t>
  </si>
  <si>
    <t>COLLEGE ST-ANDRE (enseignement technique et professionnel)</t>
  </si>
  <si>
    <t>Rue des Auges 22</t>
  </si>
  <si>
    <t>3057-2021-02</t>
  </si>
  <si>
    <t>Remplacement de la machine sous vide restaurateur-restauratrice</t>
  </si>
  <si>
    <t>AUVELAIS</t>
  </si>
  <si>
    <t>40971</t>
  </si>
  <si>
    <t>3057-2021-01</t>
  </si>
  <si>
    <t>Achat d'un Thermomix</t>
  </si>
  <si>
    <t>40969</t>
  </si>
  <si>
    <t>Robot cuisine</t>
  </si>
  <si>
    <t>3120-2021-02</t>
  </si>
  <si>
    <t>Moderniser la cuisine du 3ième degré avec un four à 6 niveaux à convection avec humidificateur + grilles</t>
  </si>
  <si>
    <t>40606</t>
  </si>
  <si>
    <t>3120-2021-03</t>
  </si>
  <si>
    <t>Modernisation de la cuisine du 3ième degré avec un robot pacojet +set de couteaux et bols pour la découpe et préparation des légumes.</t>
  </si>
  <si>
    <t>40607</t>
  </si>
  <si>
    <t>3120-2021-04</t>
  </si>
  <si>
    <t>Rénovation cuisine didactique</t>
  </si>
  <si>
    <t>Modernisation du coin plonge avec lave-vaisselle, poste de désinfection, tables inox d'entrée et de sortie avec poubelle intégrée dans la table.</t>
  </si>
  <si>
    <t>40613</t>
  </si>
  <si>
    <t>RESTAURATION</t>
  </si>
  <si>
    <t>4111</t>
  </si>
  <si>
    <t>2970-2021-08</t>
  </si>
  <si>
    <t>Machine à pâtes</t>
  </si>
  <si>
    <t>Machine à pâtes. Confection de pâtes fraiches pour le restaurant didactique.</t>
  </si>
  <si>
    <t>40094</t>
  </si>
  <si>
    <t>2970-2021-09</t>
  </si>
  <si>
    <t>Machine à café permettant d'apprendre le maniement d'une machine professionnelle.</t>
  </si>
  <si>
    <t>40095</t>
  </si>
  <si>
    <t>Douche + bac inox (à légumes)</t>
  </si>
  <si>
    <t>CUISINIER/CUISINIÈRE DE COLLECTIVITÉS</t>
  </si>
  <si>
    <t>7BP</t>
  </si>
  <si>
    <t>4103</t>
  </si>
  <si>
    <t>2981-2021-01</t>
  </si>
  <si>
    <t>Acquisition de 7 cuisinières électriques dans une cuisine didactique, dans le cadre d'un remplacement des cuisinières défectueuses ainsi qu'une mise aux normes de sécurité de matériel.Cfr programme D/2009/7362/5/01
Nous voudrions acquérir des cuisinières équipées de plaque vitrocéramique, ces dernières seront munies de voyants indiquant aux élèves le danger de chaleur résiduelle sur les plaques de cuisson, ainsi que d’un four à air pulsé.</t>
  </si>
  <si>
    <t>41488</t>
  </si>
  <si>
    <t>3001-2021-08</t>
  </si>
  <si>
    <t>Remplacement du matériel vétuste et achat de nouveau matériel pour notre SELF. Nos élèves de cuisiniers de collectivité y préparent chaque jour des repas chauds pour l'ensemble des élèves de l'école. Le robot Kenwood leur permettra de préparer de nouvelles recettes qui ne peuvent être réalisées pour l'instant par manque de matériel. La sauteuse, quant à elle, doit être remplacée car elle ne fonctionne plus.</t>
  </si>
  <si>
    <t>40707</t>
  </si>
  <si>
    <t>40708</t>
  </si>
  <si>
    <t>COMMIS(E) DE CUISINE</t>
  </si>
  <si>
    <t>2810-2021-01</t>
  </si>
  <si>
    <t>Remplacement de tous les éléments en bois de la cuisine qui a une vingtaine d’année. Certains éléments sont cassés. Permettre ainsi aux élèves de pouvoir travailler dans une cuisine identique à celle d’un lieu de travail et répondant aux normes sanitaires.</t>
  </si>
  <si>
    <t>4001</t>
  </si>
  <si>
    <t>41654</t>
  </si>
  <si>
    <t>1531-2021-02</t>
  </si>
  <si>
    <t>Four à convection</t>
  </si>
  <si>
    <t>Ensemble de cuisinières inox pour remplacement de cuisinières défectueuses ne répondant plus aux normes de sécurité</t>
  </si>
  <si>
    <t>41369</t>
  </si>
  <si>
    <t>Mise en conformité cuisine d'hôtellerie</t>
  </si>
  <si>
    <t>36095</t>
  </si>
  <si>
    <t>41634</t>
  </si>
  <si>
    <t>41619</t>
  </si>
  <si>
    <t>41631</t>
  </si>
  <si>
    <t>41632</t>
  </si>
  <si>
    <t>Armoire métallique</t>
  </si>
  <si>
    <t>41597</t>
  </si>
  <si>
    <t>Table ...</t>
  </si>
  <si>
    <t>41602</t>
  </si>
  <si>
    <t>41605</t>
  </si>
  <si>
    <t>41607</t>
  </si>
  <si>
    <t>41594</t>
  </si>
  <si>
    <t>41625</t>
  </si>
  <si>
    <t>41627</t>
  </si>
  <si>
    <t>41628</t>
  </si>
  <si>
    <t>41610</t>
  </si>
  <si>
    <t>Lampe chauffante</t>
  </si>
  <si>
    <t>41612</t>
  </si>
  <si>
    <t>41614</t>
  </si>
  <si>
    <t>41615</t>
  </si>
  <si>
    <t>35</t>
  </si>
  <si>
    <t>Parachèvement du bâtiment</t>
  </si>
  <si>
    <t>Echelle</t>
  </si>
  <si>
    <t>PEINTRE</t>
  </si>
  <si>
    <t>3509</t>
  </si>
  <si>
    <t>Décapeur thermique</t>
  </si>
  <si>
    <t>41028</t>
  </si>
  <si>
    <t>36 - 32 - 29</t>
  </si>
  <si>
    <t>VITRIER(E)</t>
  </si>
  <si>
    <t>3107-2021-01</t>
  </si>
  <si>
    <t>Mise en conformité installation distribution gaz</t>
  </si>
  <si>
    <t>Modernisation de la ligne d'alimentation en gaz (oxygène-acétylène) des postes de soudure au chalumeau de l'atelier de l'OBG "Monteur/Monteuse en chauffage et sanitaire"</t>
  </si>
  <si>
    <t>34</t>
  </si>
  <si>
    <t>Equipement du bâtiment</t>
  </si>
  <si>
    <t>3429</t>
  </si>
  <si>
    <t>41377</t>
  </si>
  <si>
    <t>TECHNICIEN EN EQUIPEMENTS THERMIQUES</t>
  </si>
  <si>
    <t>3424</t>
  </si>
  <si>
    <t>INSTITUT TECHNIQUE</t>
  </si>
  <si>
    <t>Rue Asty-Moulin 60</t>
  </si>
  <si>
    <t>2999-2021-02</t>
  </si>
  <si>
    <t>Chaudière à condensation</t>
  </si>
  <si>
    <t>Demande d'achat de 2 chaudières didactiques à haut rendement pour remplacer des anciennes chaudières vétustes</t>
  </si>
  <si>
    <t>40355</t>
  </si>
  <si>
    <t>24 - 49</t>
  </si>
  <si>
    <t>33</t>
  </si>
  <si>
    <t>Gros-oeuvre</t>
  </si>
  <si>
    <t>COMPLEMENT EN POSE DE PIERRES NATURELLES</t>
  </si>
  <si>
    <t>3049-2021-03</t>
  </si>
  <si>
    <t>Matériel divers de mesure</t>
  </si>
  <si>
    <t>matériel utile pour nos élèves de maçonnerie</t>
  </si>
  <si>
    <t>3305</t>
  </si>
  <si>
    <t>41930</t>
  </si>
  <si>
    <t>CONSTRUCTION - GROS OEUVRE</t>
  </si>
  <si>
    <t>3303</t>
  </si>
  <si>
    <t>COLLEGE NOTRE-DAME DE BELLEVUE</t>
  </si>
  <si>
    <t>Rue de Bonsecours 2</t>
  </si>
  <si>
    <t>2824-2021-03</t>
  </si>
  <si>
    <t>Broyeur électrique</t>
  </si>
  <si>
    <t>Achat d'un broyeur pour notre section maçonnerie , afin de limiter les dégagements de poussières lors des démontages de nos murs exercices dans l'atelier</t>
  </si>
  <si>
    <t>DINANT</t>
  </si>
  <si>
    <t>40081</t>
  </si>
  <si>
    <t>2824-2021-01</t>
  </si>
  <si>
    <t>Bétonnière</t>
  </si>
  <si>
    <t>Remplacement de notre matériel électrique en bout de vie pour la section maçonnerie , nous voudrions remplacer 2 bétonnières grande capacités et un malaxeur</t>
  </si>
  <si>
    <t>40071</t>
  </si>
  <si>
    <t>Malaxeur à mortier</t>
  </si>
  <si>
    <t>40072</t>
  </si>
  <si>
    <t>2824-2021-02</t>
  </si>
  <si>
    <t>Brouette de maçon</t>
  </si>
  <si>
    <t>Remplacement d'une partie de notre outillage à main en fin de vie pour la section construction gros oeuvre, brouettes et règle de maçons .</t>
  </si>
  <si>
    <t>40073</t>
  </si>
  <si>
    <t>Maçonnerie : petit matériel : truelle, ...</t>
  </si>
  <si>
    <t>40074</t>
  </si>
  <si>
    <t>Equipements de coffrage moderne</t>
  </si>
  <si>
    <t>Broyeur général</t>
  </si>
  <si>
    <t>OUVRIER QUALIFIE EN CONSTRUCTION -  GROS OEUVRE</t>
  </si>
  <si>
    <t>3302</t>
  </si>
  <si>
    <t>Nettoyeur haute pression</t>
  </si>
  <si>
    <t>Niveau laser</t>
  </si>
  <si>
    <t>41929</t>
  </si>
  <si>
    <t>TECHNICIEN EN CONSTRUCTION ET TRAVAUX PUBLICS</t>
  </si>
  <si>
    <t>2999-2021-01</t>
  </si>
  <si>
    <t>machine à essai (à cube)</t>
  </si>
  <si>
    <t>Demande d'achat d'une machine à essai (à cube) pour réaliser des tests de compressions sur des éprouvettes en béton</t>
  </si>
  <si>
    <t>32</t>
  </si>
  <si>
    <t>Construction</t>
  </si>
  <si>
    <t>3223</t>
  </si>
  <si>
    <t>40353</t>
  </si>
  <si>
    <t>DESSINATEUR EN CONSTRUCTION</t>
  </si>
  <si>
    <t>3107-2021-03</t>
  </si>
  <si>
    <t>Modélisation 3D - Acquisition d'une imprimante 3D pour 2 options du secteur 3. Passer du virtuel au réel et ainsi aider les élèves à se projeter dans la 3 dimension (aide des élèves à et en difficulté).</t>
  </si>
  <si>
    <t>3221</t>
  </si>
  <si>
    <t>41400</t>
  </si>
  <si>
    <t>3107-2021-02</t>
  </si>
  <si>
    <t>Drone (étude de terrain)</t>
  </si>
  <si>
    <t>Sensibilisation à l'utilisation des drones dans le secteur de la construction - Acquisition d'un drone pour les 3 options du secteur 3 de notre établissement.</t>
  </si>
  <si>
    <t>41396</t>
  </si>
  <si>
    <t>Meuleuse d'angle</t>
  </si>
  <si>
    <t>CONSTRUCTION</t>
  </si>
  <si>
    <t>3209</t>
  </si>
  <si>
    <t>compresseur unité centrale</t>
  </si>
  <si>
    <t>40564</t>
  </si>
  <si>
    <t>2970-2021-06</t>
  </si>
  <si>
    <t>Théodolite de chantier avec trépied</t>
  </si>
  <si>
    <t>Théodolite de chantier avec trépied. Fonctions: alignement niveau,...CPU</t>
  </si>
  <si>
    <t>40092</t>
  </si>
  <si>
    <t>2970-2021-07</t>
  </si>
  <si>
    <t>Scie à briques</t>
  </si>
  <si>
    <t>Scie de Maçon en complément d'une scie plus petite. La nouvelle scie est capable de faire des découpes sous différents angles.</t>
  </si>
  <si>
    <t>40093</t>
  </si>
  <si>
    <t>Servante d'atelier</t>
  </si>
  <si>
    <t>Raboteuse</t>
  </si>
  <si>
    <t>perceuse tourillonneuse multibroches</t>
  </si>
  <si>
    <t>Taille haies</t>
  </si>
  <si>
    <t>Combisystème</t>
  </si>
  <si>
    <t>3135</t>
  </si>
  <si>
    <t>Cloueuse</t>
  </si>
  <si>
    <t>Outillages fraiseuses/Tour</t>
  </si>
  <si>
    <t>Rue de Givet 21</t>
  </si>
  <si>
    <t>2793-2021-01</t>
  </si>
  <si>
    <t>Matériel pour le nouveau programme CPU</t>
  </si>
  <si>
    <t>BEAURAING</t>
  </si>
  <si>
    <t>41365</t>
  </si>
  <si>
    <t>2824-2021-04</t>
  </si>
  <si>
    <t>Défonceuse CNC</t>
  </si>
  <si>
    <t>Dans le cadre de notre renforcement numérique de l'atelier menuiserie 
nous aimerions nous équiper d'une CNC 3 axes vertical</t>
  </si>
  <si>
    <t>40082</t>
  </si>
  <si>
    <t>2824-2021-05</t>
  </si>
  <si>
    <t>Dans le cadre du renforcement numérique de notre section menuiserie 
nous aimerions acquérir une tenonneuse numérique</t>
  </si>
  <si>
    <t>40083</t>
  </si>
  <si>
    <t>Corroyeuse 4 faces CNC</t>
  </si>
  <si>
    <t>MENUISIER</t>
  </si>
  <si>
    <t>Calibreuse</t>
  </si>
  <si>
    <t>3118</t>
  </si>
  <si>
    <t>41367</t>
  </si>
  <si>
    <t>Ponçage : matériel divers</t>
  </si>
  <si>
    <t>41368</t>
  </si>
  <si>
    <t>41364</t>
  </si>
  <si>
    <t>41381</t>
  </si>
  <si>
    <t>41383</t>
  </si>
  <si>
    <t>Matériel divers de sciage</t>
  </si>
  <si>
    <t>41384</t>
  </si>
  <si>
    <t>EBENISTE</t>
  </si>
  <si>
    <t>3117</t>
  </si>
  <si>
    <t>Encolleuse de chant</t>
  </si>
  <si>
    <t>A.R. JEAN TOUSSEUL</t>
  </si>
  <si>
    <t>Rue Adeline Henin 4</t>
  </si>
  <si>
    <t>2894-2021-01</t>
  </si>
  <si>
    <t>Création d'une 7e qualifiante, cuisiniste et aménagement d'intérieur.  Ce qui permettra la continuité du cycle dans l'option menuiserie - ébénisterie</t>
  </si>
  <si>
    <t>ANDENNE</t>
  </si>
  <si>
    <t>40849</t>
  </si>
  <si>
    <t>Presse hydraulique</t>
  </si>
  <si>
    <t>40850</t>
  </si>
  <si>
    <t>40851</t>
  </si>
  <si>
    <t>40852</t>
  </si>
  <si>
    <t>40853</t>
  </si>
  <si>
    <t>40854</t>
  </si>
  <si>
    <t>BOIS</t>
  </si>
  <si>
    <t>3102</t>
  </si>
  <si>
    <t>Foreuse sur pied / colonne</t>
  </si>
  <si>
    <t>40983</t>
  </si>
  <si>
    <t>40848</t>
  </si>
  <si>
    <t>OUVRIER / OUVRIÈRE EN PEINTURE DU BÂTIMENT</t>
  </si>
  <si>
    <t>3028</t>
  </si>
  <si>
    <t>Ecole Professionnelle Spécialisée</t>
  </si>
  <si>
    <t>Rue Pierre Houbotte 6</t>
  </si>
  <si>
    <t>3013-2021-01</t>
  </si>
  <si>
    <t>Amélioration de l'équipement de base et mise en conformité du matériel dans les ateliers et cours extra-muros</t>
  </si>
  <si>
    <t>VEDRIN</t>
  </si>
  <si>
    <t>40229</t>
  </si>
  <si>
    <t>40181</t>
  </si>
  <si>
    <t>40182</t>
  </si>
  <si>
    <t>40217</t>
  </si>
  <si>
    <t>OUVRIER / OUVRIÈRE EN ENTRETIEN DU BÂTIMENT ET DE SON ENVIRONNEMENT</t>
  </si>
  <si>
    <t>3013</t>
  </si>
  <si>
    <t>Matériel jardinage (tondeuse, débrouss, souffleur,</t>
  </si>
  <si>
    <t>Tondeuse</t>
  </si>
  <si>
    <t>40992</t>
  </si>
  <si>
    <t>Tronçonneuse (travail d'arbre)</t>
  </si>
  <si>
    <t>Matériel de sécurité (échafaudage, échelle,...)</t>
  </si>
  <si>
    <t>Scie d'élagage</t>
  </si>
  <si>
    <t>40184</t>
  </si>
  <si>
    <t>Rotobineuse (thermique, ...)</t>
  </si>
  <si>
    <t>40185</t>
  </si>
  <si>
    <t>40186</t>
  </si>
  <si>
    <t>40187</t>
  </si>
  <si>
    <t>40189</t>
  </si>
  <si>
    <t>40190</t>
  </si>
  <si>
    <t>40179</t>
  </si>
  <si>
    <t>40180</t>
  </si>
  <si>
    <t>MAÇON/MAÇONNE</t>
  </si>
  <si>
    <t>3003</t>
  </si>
  <si>
    <t>I.T.C.F. HENRI MAUS</t>
  </si>
  <si>
    <t>Place de l'Ecole des Cadets 4</t>
  </si>
  <si>
    <t>3007-2021-02</t>
  </si>
  <si>
    <t>La section maçonnerie aimerait acquérir du petit matériel spécifique pour  enseigner les techniques de pointe et ainsi être en adéquation avec le milieu professionnel dans lequel nos élèves sont plongés dès la 4ème année CPU</t>
  </si>
  <si>
    <t>41450</t>
  </si>
  <si>
    <t>41451</t>
  </si>
  <si>
    <t>41452</t>
  </si>
  <si>
    <t>Allonge électrique</t>
  </si>
  <si>
    <t>40565</t>
  </si>
  <si>
    <t>Brouette</t>
  </si>
  <si>
    <t>40554</t>
  </si>
  <si>
    <t>3007-2021-01</t>
  </si>
  <si>
    <t>Elévateur diesel</t>
  </si>
  <si>
    <t>La section conducteurs/trices en poids lourds est une section porteuse d'emplois.
Elle génére beaucoup d'élèves . Le projet d'acquérir un élévateur avec fourches permettra à notre section de charger et de décharger les camions .  Ce travail pourra être réalisé par nos élèves  jusqu'à présent impossible vu la vétusté et le manque de sécurité de notre engin.</t>
  </si>
  <si>
    <t>29</t>
  </si>
  <si>
    <t>2901</t>
  </si>
  <si>
    <t>41449</t>
  </si>
  <si>
    <t>CdC 1 - CdC 2 - CdC 3 - CdC 9 - CdC 14 - CdC 20</t>
  </si>
  <si>
    <t>48 - 42 - 27</t>
  </si>
  <si>
    <t>27</t>
  </si>
  <si>
    <t>Métal</t>
  </si>
  <si>
    <t>Coupage plasma</t>
  </si>
  <si>
    <t>CARROSSIER</t>
  </si>
  <si>
    <t>2707</t>
  </si>
  <si>
    <t>2970-2021-03</t>
  </si>
  <si>
    <t>Presse plieuse hydraulique. Permet de plier facilement, proprement et en sécurité des tôles.</t>
  </si>
  <si>
    <t>40088</t>
  </si>
  <si>
    <t>CdC 1 - CdC 3</t>
  </si>
  <si>
    <t>2 - 23 - 6 - 19</t>
  </si>
  <si>
    <t>26</t>
  </si>
  <si>
    <t>Mécanique appliquée</t>
  </si>
  <si>
    <t>TECHNICIEN EN MICROTECHNIQUE</t>
  </si>
  <si>
    <t>3010-2021-01</t>
  </si>
  <si>
    <t>Centre usinage CNC de petite dimension (fraisage)</t>
  </si>
  <si>
    <t>Centre d'usinage CNC de petite dimension - Fraisage
Permet l'apprentissage de la programmation d'une machine à commande numérique. Le fraisage est un travail en 3D donc une évolution du tournage (2D)</t>
  </si>
  <si>
    <t>2628</t>
  </si>
  <si>
    <t>40647</t>
  </si>
  <si>
    <t>Soudage à l'arc</t>
  </si>
  <si>
    <t>CdC 2 - CdC 3 - CdC 9 - CdC 14</t>
  </si>
  <si>
    <t>42 - 12</t>
  </si>
  <si>
    <t>Mécaniques des moteurs</t>
  </si>
  <si>
    <t>Pont mobile</t>
  </si>
  <si>
    <t>MECANICIEN(NE) GARAGISTE</t>
  </si>
  <si>
    <t>2517</t>
  </si>
  <si>
    <t>3047-2021-04</t>
  </si>
  <si>
    <t>Démonte pneu</t>
  </si>
  <si>
    <t>Les machines servant au montage et à l'équilibrage des roues dans l'atelier mécanique sont devenues vétustes et non sécurisées.
Un matériel adapté aux nouveaux types de pneus et jantes serait nécessaire pour un bon apprentissage.</t>
  </si>
  <si>
    <t>41655</t>
  </si>
  <si>
    <t>Logiciels spécialisés</t>
  </si>
  <si>
    <t>Equilibreuse à roue</t>
  </si>
  <si>
    <t>CdC 1 - CdC 3 - CdC 14</t>
  </si>
  <si>
    <t>37 - 21 - 28 - 31</t>
  </si>
  <si>
    <t>COMPLEMENT EN MAINTENANCE D'EQUIPEMENTS TECHNIQUES</t>
  </si>
  <si>
    <t>2809-2021-04</t>
  </si>
  <si>
    <t>Tour traditionnel</t>
  </si>
  <si>
    <t>Atelier machine outils</t>
  </si>
  <si>
    <t>Automation</t>
  </si>
  <si>
    <t>2415</t>
  </si>
  <si>
    <t>41222</t>
  </si>
  <si>
    <t>3134-2021-01</t>
  </si>
  <si>
    <t>Remplacement d'un pont hydraulique pour la section carrosserie.
Le pont hydraulique actuel ne répond plus au norme de sécurité.</t>
  </si>
  <si>
    <t>41534</t>
  </si>
  <si>
    <t>TECHNICIEN EN MAINTENANCE DE SYSTEMES AUTOMATISES INDUSTRIELS</t>
  </si>
  <si>
    <t>3057-2021-03</t>
  </si>
  <si>
    <t>2413</t>
  </si>
  <si>
    <t>41519</t>
  </si>
  <si>
    <t>3057-2021-04</t>
  </si>
  <si>
    <t>Mise à jour du logiciel Win Relais</t>
  </si>
  <si>
    <t>41521</t>
  </si>
  <si>
    <t>MECANICIEN AUTOMATICIEN</t>
  </si>
  <si>
    <t>2410</t>
  </si>
  <si>
    <t>Bras robotisé</t>
  </si>
  <si>
    <t>2809-2021-01</t>
  </si>
  <si>
    <t>Equipement Atelier Mécanique</t>
  </si>
  <si>
    <t>41074</t>
  </si>
  <si>
    <t>41075</t>
  </si>
  <si>
    <t>ELECTRICIEN AUTOMATICIEN</t>
  </si>
  <si>
    <t>2409</t>
  </si>
  <si>
    <t>CENTRE SCOL. ST-JOSEPH ET ST-HUBERT</t>
  </si>
  <si>
    <t>Rue du Collège 4</t>
  </si>
  <si>
    <t>2915-2021-01</t>
  </si>
  <si>
    <t>Banc didactique pneumatique</t>
  </si>
  <si>
    <t>Rééquipement du matériel pneumatique pour la section électricien(ne) automaticien(ne)</t>
  </si>
  <si>
    <t>EGHEZEE</t>
  </si>
  <si>
    <t>41574</t>
  </si>
  <si>
    <t>Simulateur pneumatique initiation</t>
  </si>
  <si>
    <t>41575</t>
  </si>
  <si>
    <t>Simulateur électropneumatique initiation</t>
  </si>
  <si>
    <t>41576</t>
  </si>
  <si>
    <t>41577</t>
  </si>
  <si>
    <t>2809-2021-03</t>
  </si>
  <si>
    <t>Atelier Electricité Industrielle</t>
  </si>
  <si>
    <t>41216</t>
  </si>
  <si>
    <t>CdC 1 - CdC 3 - CdC 9 - CdC 13</t>
  </si>
  <si>
    <t>48 - 42 - 31 - 12</t>
  </si>
  <si>
    <t>Mécanique</t>
  </si>
  <si>
    <t>2334</t>
  </si>
  <si>
    <t>1527-2021-02</t>
  </si>
  <si>
    <t>Appareil de diagnostic de panne</t>
  </si>
  <si>
    <t>Achat d'un appareil diagnostic avec module d'interface véhicule sans fil afin de coller le plus possible à la réalité d'un garage moderne.</t>
  </si>
  <si>
    <t>41356</t>
  </si>
  <si>
    <t>3120-2021-05</t>
  </si>
  <si>
    <t>Modernisation des machines pour montage, démontage et équilibrage des pneumatiques de voitures.</t>
  </si>
  <si>
    <t>40614</t>
  </si>
  <si>
    <t>40615</t>
  </si>
  <si>
    <t>Tour à commande numérique</t>
  </si>
  <si>
    <t>2333</t>
  </si>
  <si>
    <t>3047-2021-02</t>
  </si>
  <si>
    <t>Afin d'acquérir dans nos ateliers toutes les compétences relatives à l'usinage numérique, nous voudrions acquérir un tour CNC. Le nombre d'élèves et la dynamique d'apprentissage ne nous permet pas un apprentissage aisé dans les CTA.</t>
  </si>
  <si>
    <t>41650</t>
  </si>
  <si>
    <t>MECANIQUE POLYVALENTE</t>
  </si>
  <si>
    <t>2315</t>
  </si>
  <si>
    <t>2810-2021-05</t>
  </si>
  <si>
    <t>Matériel manquant au niveau de l’atelier soudure. Il permettrait à nos élèves de pouvoir apprendre son utilisation. Ce matériel est souvent utilisé dans les lieux de stages.</t>
  </si>
  <si>
    <t>41029</t>
  </si>
  <si>
    <t>41030</t>
  </si>
  <si>
    <t>41035</t>
  </si>
  <si>
    <t>41036</t>
  </si>
  <si>
    <t>CdC 3 - CdC 9 - CdC 14</t>
  </si>
  <si>
    <t>1 - 36</t>
  </si>
  <si>
    <t>21</t>
  </si>
  <si>
    <t>Electricité</t>
  </si>
  <si>
    <t>ELECTRICIEN INSTALLATEUR-MONTEUR/ELECTRICIENNE INSTALLATRICE-MONTEUSE</t>
  </si>
  <si>
    <t>2110</t>
  </si>
  <si>
    <t>41217</t>
  </si>
  <si>
    <t>Poste cablage électricité</t>
  </si>
  <si>
    <t>41215</t>
  </si>
  <si>
    <t>Broyeur didactique</t>
  </si>
  <si>
    <t>41213</t>
  </si>
  <si>
    <t>ECOLE PROFES.</t>
  </si>
  <si>
    <t>Rue Florent Dethier 31</t>
  </si>
  <si>
    <t>MÉTALLIER/MÉTALLIÈRE</t>
  </si>
  <si>
    <t>2974-2021-03</t>
  </si>
  <si>
    <t>Poinçonneuse à tôles</t>
  </si>
  <si>
    <t>Demande d'achat pour une poinçonneuse à tôle en vue de d'assembler des tôles de plus grandes dimensions et de réaliser d'autres types de 'assemblages soudés ( à points)</t>
  </si>
  <si>
    <t>2004</t>
  </si>
  <si>
    <t>40356</t>
  </si>
  <si>
    <t>EQUITATION</t>
  </si>
  <si>
    <t>2895-2021-01</t>
  </si>
  <si>
    <t>Marcheur équestre</t>
  </si>
  <si>
    <t>EQUITATION - Marcheur équestre 15M/4</t>
  </si>
  <si>
    <t>01</t>
  </si>
  <si>
    <t>Agronomie</t>
  </si>
  <si>
    <t>Equitation</t>
  </si>
  <si>
    <t>1404</t>
  </si>
  <si>
    <t>40032</t>
  </si>
  <si>
    <t>CdC 25</t>
  </si>
  <si>
    <t>53</t>
  </si>
  <si>
    <t>I.T.C.F. GEMBLOUX</t>
  </si>
  <si>
    <t>Rue Verlaine 5</t>
  </si>
  <si>
    <t>TECHNICIEN EN HORTICULTURE</t>
  </si>
  <si>
    <t>3075-2021-06</t>
  </si>
  <si>
    <t>Semoir</t>
  </si>
  <si>
    <t>Finalisation d'une chaîne de production en Floriculture</t>
  </si>
  <si>
    <t>GRAND-MANIL</t>
  </si>
  <si>
    <t>Horticulture</t>
  </si>
  <si>
    <t>1209</t>
  </si>
  <si>
    <t>40692</t>
  </si>
  <si>
    <t>3075-2021-01</t>
  </si>
  <si>
    <t>Batteuse</t>
  </si>
  <si>
    <t>Finalisation de la création d'une unité de production de semences</t>
  </si>
  <si>
    <t>40668</t>
  </si>
  <si>
    <t>Tamis manuels en bois</t>
  </si>
  <si>
    <t>40669</t>
  </si>
  <si>
    <t>Ebarbeuse</t>
  </si>
  <si>
    <t>40670</t>
  </si>
  <si>
    <t>3075-2021-02</t>
  </si>
  <si>
    <t>humidificateur de terreau</t>
  </si>
  <si>
    <t>Finalisation d'une chaîne de production de plants maraîchers</t>
  </si>
  <si>
    <t>40676</t>
  </si>
  <si>
    <t>OUVRIER QUALIFIE EN HORTICULTURE</t>
  </si>
  <si>
    <t>3075-2021-03</t>
  </si>
  <si>
    <t>Acquisition de matériels sur batterie</t>
  </si>
  <si>
    <t>1208</t>
  </si>
  <si>
    <t>40678</t>
  </si>
  <si>
    <t>40680</t>
  </si>
  <si>
    <t>moteur sur batterie pour accessoires amovibles</t>
  </si>
  <si>
    <t>40682</t>
  </si>
  <si>
    <t>Matériel divers travail du sol</t>
  </si>
  <si>
    <t>Débroussailleuse</t>
  </si>
  <si>
    <t>A.R. FLORENNES</t>
  </si>
  <si>
    <t>Rue des Ecoles 21</t>
  </si>
  <si>
    <t>3117-2021-02</t>
  </si>
  <si>
    <t>Achat d'outils à mains avec manches en fibre de verre, 10 fois plus résistants que les manches en bois.</t>
  </si>
  <si>
    <t>41454</t>
  </si>
  <si>
    <t>2981-2021-03</t>
  </si>
  <si>
    <t>éclairage LED horticole pour serre</t>
  </si>
  <si>
    <t>Acquisition installation de matériel d’éclairage LED horticole pour une serre de multiplication.Pour atteindre les objectifs de la formation et garantir la maitrise des compétences du profil de formation, la compétence CS2/33 en particulier pour la forme 3 et les fonctions F3, F4, F5 pour la forme 4.
Les lampes LED nous permettraient de réduire l’utilisation des produits phytosanitaires et limiter la consommation d'eau.</t>
  </si>
  <si>
    <t>41492</t>
  </si>
  <si>
    <t>Coupe-bordures</t>
  </si>
  <si>
    <t>3075-2021-04</t>
  </si>
  <si>
    <t>Plate-forme autotractée</t>
  </si>
  <si>
    <t>Acquisition d'un "ascenseur plateforme" électrique</t>
  </si>
  <si>
    <t>40689</t>
  </si>
  <si>
    <t>3075-2021-05</t>
  </si>
  <si>
    <t>Acquisition d'un chariot électrique</t>
  </si>
  <si>
    <t>40690</t>
  </si>
  <si>
    <t>Batterie dorsale (horticulture)</t>
  </si>
  <si>
    <t>40684</t>
  </si>
  <si>
    <t>Baudrier de sécurité - Harnais ...</t>
  </si>
  <si>
    <t>40685</t>
  </si>
  <si>
    <t>Découpeuse à disque sur batterie</t>
  </si>
  <si>
    <t>40686</t>
  </si>
  <si>
    <t>Plaque vibrante sur batterie</t>
  </si>
  <si>
    <t>40687</t>
  </si>
  <si>
    <t>3117-2021-01</t>
  </si>
  <si>
    <t>Achat de machines horticoles électro-portatives de la marque STIHL</t>
  </si>
  <si>
    <t>41897</t>
  </si>
  <si>
    <t>Taille haie perche</t>
  </si>
  <si>
    <t>41898</t>
  </si>
  <si>
    <t>41899</t>
  </si>
  <si>
    <t>41900</t>
  </si>
  <si>
    <t>41901</t>
  </si>
  <si>
    <t>41902</t>
  </si>
  <si>
    <t>Outils combi</t>
  </si>
  <si>
    <t>41903</t>
  </si>
  <si>
    <t>41904</t>
  </si>
  <si>
    <t>batterie (horticulture)</t>
  </si>
  <si>
    <t>41905</t>
  </si>
  <si>
    <t>41906</t>
  </si>
  <si>
    <t>Ceinture support batterie (horticulture)</t>
  </si>
  <si>
    <t>41907</t>
  </si>
  <si>
    <t>HORTICULTURE</t>
  </si>
  <si>
    <t>1203</t>
  </si>
  <si>
    <t>40545</t>
  </si>
  <si>
    <t>2970-2021-01</t>
  </si>
  <si>
    <t>Epandeur à disques</t>
  </si>
  <si>
    <t>Epandeur à disques. Outil spécifique en complément d'une machine porte-outil déjà acquise</t>
  </si>
  <si>
    <t>40086</t>
  </si>
  <si>
    <t>2970-2021-02</t>
  </si>
  <si>
    <t>Motoculteur + accessoires</t>
  </si>
  <si>
    <t>Motoculteur essence avec roto-bêche (CPU)</t>
  </si>
  <si>
    <t>40087</t>
  </si>
  <si>
    <t>2810-2021-03</t>
  </si>
  <si>
    <t>L’achat du matériel vient compléter celui déjà existant pour le secteur agronomie. Permettre aux élèves de pouvoir de travailler les compétences d’entretien du petit matériel en toute sécurité.</t>
  </si>
  <si>
    <t>40977</t>
  </si>
  <si>
    <t>40978</t>
  </si>
  <si>
    <t>40973</t>
  </si>
  <si>
    <t>40939</t>
  </si>
  <si>
    <t>2806-2021-01</t>
  </si>
  <si>
    <t>sarcleuse à guidage numérique</t>
  </si>
  <si>
    <t>Achat d'une sarcleuse à guidage numérique. La Directive 2009/128/CE vise à réduire les risques des pesticides sur la santé humaine et sur l’environnement et encourage le recours à des alternatives aux pesticides. Le Pacte vert 2021-2027 établit les futures exigences en la matière. Cet outil de haute technologie permettra à notre école d’être en phase avec les nouvelles perspectives de développement durable de l’agriculture wallonne. Options : TQ Agri, Horti, Agroéquipement, TT Agro, AAP en CPU.</t>
  </si>
  <si>
    <t>Agriculture</t>
  </si>
  <si>
    <t>1118</t>
  </si>
  <si>
    <t>41580</t>
  </si>
  <si>
    <t>ASSISTANT EN SOINS ANIMALIERS</t>
  </si>
  <si>
    <t>1117</t>
  </si>
  <si>
    <t>3001-2021-01</t>
  </si>
  <si>
    <t>Kit complet pour élevage</t>
  </si>
  <si>
    <t>Mise sur pied d'un petit élevage de cailles pour pratique des cours en ateliers de soins animaliers</t>
  </si>
  <si>
    <t>40699</t>
  </si>
  <si>
    <t>Couveuse automatique</t>
  </si>
  <si>
    <t>40700</t>
  </si>
  <si>
    <t>3001-2021-02</t>
  </si>
  <si>
    <t>Terrarium</t>
  </si>
  <si>
    <t>Augmentation de terrarium pour l'exercice des soins sur les reptiles</t>
  </si>
  <si>
    <t>40701</t>
  </si>
  <si>
    <t>3001-2021-03</t>
  </si>
  <si>
    <t>Aspirateur sans sac cat et dog</t>
  </si>
  <si>
    <t>Entretien des locaux ateliers soins animaliers après manipulation des animaux</t>
  </si>
  <si>
    <t>40702</t>
  </si>
  <si>
    <t>3001-2021-04</t>
  </si>
  <si>
    <t>Appareils de froid négatif pour stockage de produits chimiques et biologiques (boîtes de pétri, d'enzymes, solutions aqueuses, microorganismes etc) utilisés pour l'apprentissage des normes HACCP, les mises en pratique des UUA (cours d'éducation nutritionnelle, soins, éducation à la santé, formation scientifique, technilogie animalière)</t>
  </si>
  <si>
    <t>40703</t>
  </si>
  <si>
    <t>1024</t>
  </si>
  <si>
    <t>40970</t>
  </si>
  <si>
    <t>1531-2021-01</t>
  </si>
  <si>
    <t>Equipement et outillage électroportatif sur batterie (CPU)</t>
  </si>
  <si>
    <t>41366</t>
  </si>
  <si>
    <t>Résau d'enseignement</t>
  </si>
  <si>
    <t>Fase Implantation</t>
  </si>
  <si>
    <t>Nom de l'Etablissement</t>
  </si>
  <si>
    <t>Localité</t>
  </si>
  <si>
    <t>Type d'Enseignement</t>
  </si>
  <si>
    <t>Filière</t>
  </si>
  <si>
    <t>Code Option/ Année</t>
  </si>
  <si>
    <t>Nom du  Projet</t>
  </si>
  <si>
    <t>Résumé du  Projet</t>
  </si>
  <si>
    <t>Nb élèves concernés</t>
  </si>
  <si>
    <t>Code  Elément</t>
  </si>
  <si>
    <t>Quantités</t>
  </si>
  <si>
    <t>Coût total HTVA</t>
  </si>
  <si>
    <t>Coût global projet HTVA</t>
  </si>
  <si>
    <t>Priorité 
de 0 = peu prioritaire à 9 priorité la plus haute</t>
  </si>
  <si>
    <t>CDC disposant éventuellement de matériel similaire</t>
  </si>
  <si>
    <t>CTA disposant éventuellemnt de matériel similaire</t>
  </si>
  <si>
    <t>Etablissement = CTA</t>
  </si>
  <si>
    <t>Part Fonds sans TVA</t>
  </si>
  <si>
    <t>Part PO sans TVA</t>
  </si>
  <si>
    <t>Part Fonds TVAC</t>
  </si>
  <si>
    <t>Coût total TVAC</t>
  </si>
  <si>
    <t>Bassins enseignement qualifiant - formation - emploi</t>
  </si>
  <si>
    <t>Avis BASSIN EFE sur le lien avec l'emploi régional</t>
  </si>
  <si>
    <t>Commentaire éventuel du BASSIN EFE :
veuillez motiver systématiquement les avis "RESERVE" et "NEGATIF"</t>
  </si>
  <si>
    <t>Très prioritaire</t>
  </si>
  <si>
    <t>Elevé</t>
  </si>
  <si>
    <t>Positif</t>
  </si>
  <si>
    <t>prioritaire</t>
  </si>
  <si>
    <t>Moyen</t>
  </si>
  <si>
    <t>Réservé</t>
  </si>
  <si>
    <t>moyen</t>
  </si>
  <si>
    <t>Faible</t>
  </si>
  <si>
    <t>Négatif</t>
  </si>
  <si>
    <t>peu prioritaire</t>
  </si>
  <si>
    <t>sans avis</t>
  </si>
  <si>
    <t>Sans avis</t>
  </si>
  <si>
    <t>non-prioritaire</t>
  </si>
  <si>
    <t>négatif</t>
  </si>
  <si>
    <t>réservé</t>
  </si>
  <si>
    <t>Accepté</t>
  </si>
  <si>
    <t>Accepté-Modifié</t>
  </si>
  <si>
    <t>Refusé</t>
  </si>
  <si>
    <t>Répartion des budgets 2017-2018</t>
  </si>
  <si>
    <t>% RW seul</t>
  </si>
  <si>
    <t>% RW + RBC</t>
  </si>
  <si>
    <t>Part CF</t>
  </si>
  <si>
    <t>Part FEDER</t>
  </si>
  <si>
    <t>Part RBC</t>
  </si>
  <si>
    <t>CUMULE EPPEQ</t>
  </si>
  <si>
    <t>Budget EPPEQ par réseau et région</t>
  </si>
  <si>
    <t>Budget CTA par région</t>
  </si>
  <si>
    <t>PART FEDER</t>
  </si>
  <si>
    <t xml:space="preserve"> PART FWB</t>
  </si>
  <si>
    <t>Brabant wallon (zone 2)</t>
  </si>
  <si>
    <t>Budget Brabant wallon</t>
  </si>
  <si>
    <t>D2TQ</t>
  </si>
  <si>
    <t>D2P</t>
  </si>
  <si>
    <t>D3TQ</t>
  </si>
  <si>
    <t>D3P</t>
  </si>
  <si>
    <t>7e Q</t>
  </si>
  <si>
    <t>7e P</t>
  </si>
  <si>
    <t>4e degré</t>
  </si>
  <si>
    <t>C.E.F.A.</t>
  </si>
  <si>
    <t>Total</t>
  </si>
  <si>
    <t>Brabant Wallon (Zone 2)</t>
  </si>
  <si>
    <t>WBE</t>
  </si>
  <si>
    <t>Transition (zones 3 à 10)</t>
  </si>
  <si>
    <t>Budget Transition</t>
  </si>
  <si>
    <t>Transition (Zone 3 à 10)</t>
  </si>
  <si>
    <t>1+2</t>
  </si>
  <si>
    <t>Bruxelles-Capitale (zone 1)</t>
  </si>
  <si>
    <t>Budget Bruxelles</t>
  </si>
  <si>
    <t>Bruxelles-Capitale (Zone 1)</t>
  </si>
  <si>
    <t>1+2+3</t>
  </si>
  <si>
    <t>ZRU</t>
  </si>
  <si>
    <t>Légende</t>
  </si>
  <si>
    <t>Global CF</t>
  </si>
  <si>
    <t>Global FEDER</t>
  </si>
  <si>
    <t>Global RBC</t>
  </si>
  <si>
    <t>PROJETS COMMUNS</t>
  </si>
  <si>
    <t>Population au 15 janvier 2021 non certifiée</t>
  </si>
  <si>
    <t>SYNTHESE BUDGETS DISPONIBLES - BUDGETS DEMANDES - 2019-2020 - SANS CTA</t>
  </si>
  <si>
    <t>BUDGETS DISPONIBLES</t>
  </si>
  <si>
    <t>BW</t>
  </si>
  <si>
    <t>BUDGETS SELECTIONNES</t>
  </si>
  <si>
    <t>BUDGETS DEMANDES</t>
  </si>
  <si>
    <t>BUDGETS UTILISES</t>
  </si>
  <si>
    <t>RW</t>
  </si>
  <si>
    <t>RBC</t>
  </si>
  <si>
    <t>Disponibles</t>
  </si>
  <si>
    <t>Demandés</t>
  </si>
  <si>
    <t>MENUISIER/MENUISIERE D’INTERIEUR ET D’EXTERIEUR</t>
  </si>
  <si>
    <t>préparateur/vendeur en boucherie-charcuterie</t>
  </si>
  <si>
    <t>Jardinier/Jardinière d’entretien</t>
  </si>
  <si>
    <t>Agent /Agente agricole polyvalent / polyvalente</t>
  </si>
  <si>
    <t>Technicien / Technicienne en systèmes d’usinage</t>
  </si>
  <si>
    <t>Mécaniciens d'entretien automobile</t>
  </si>
  <si>
    <t>Gestionnaire en logistique et transport</t>
  </si>
  <si>
    <t>Estheticien/Estheticienne (TQ)</t>
  </si>
  <si>
    <t>Zone de l'Entre-Sambre et Meuse (Bassin Hainaut Sud et Bassin Namur)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</si>
</sst>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_(* #,##0.00_);_(* \(#,##0.00\);_(* &quot;-&quot;??_);_(@_)"/>
    <numFmt numFmtId="166" formatCode="#,##0.00\ _€"/>
    <numFmt numFmtId="167" formatCode="_ &quot;€&quot;\ * #,##0.00_ ;_ &quot;€&quot;\ * \-#,##0.00_ ;_ &quot;€&quot;\ * &quot;-&quot;??_ ;_ @_ "/>
    <numFmt numFmtId="168" formatCode="_ * #,##0.00_ ;_ * \-#,##0.00_ ;_ * &quot;-&quot;??_ ;_ @_ "/>
    <numFmt numFmtId="169" formatCode="_-* #,##0.00\ &quot;€&quot;_-;\-* #,##0.00\ &quot;€&quot;_-;_-* &quot;-&quot;\ &quot;€&quot;_-;_-@_-"/>
    <numFmt numFmtId="170" formatCode="_-* #,##0.00\ [$€-80C]_-;\-* #,##0.00\ [$€-80C]_-;_-* &quot;-&quot;??\ [$€-80C]_-;_-@_-"/>
    <numFmt numFmtId="171" formatCode="#,##0\ _F_B"/>
  </numFmts>
  <fonts count="35" x14ac:knownFonts="1">
    <font>
      <sz val="10"/>
      <color indexed="72"/>
      <name val="Verdana"/>
      <family val="2"/>
    </font>
    <font>
      <sz val="10"/>
      <color indexed="72"/>
      <name val="Verdana"/>
      <family val="2"/>
    </font>
    <font>
      <b/>
      <sz val="10"/>
      <color indexed="72"/>
      <name val="Verdana"/>
      <family val="2"/>
    </font>
    <font>
      <sz val="10"/>
      <name val="Arial"/>
      <family val="2"/>
    </font>
    <font>
      <sz val="8"/>
      <color indexed="72"/>
      <name val="Calibri"/>
      <family val="2"/>
    </font>
    <font>
      <sz val="9"/>
      <color indexed="72"/>
      <name val="Calibri"/>
      <family val="2"/>
    </font>
    <font>
      <b/>
      <sz val="9"/>
      <name val="Calibri"/>
      <family val="2"/>
    </font>
    <font>
      <b/>
      <sz val="12"/>
      <name val="Arial"/>
      <family val="2"/>
    </font>
    <font>
      <b/>
      <sz val="12"/>
      <color indexed="18"/>
      <name val="Arial"/>
      <family val="2"/>
    </font>
    <font>
      <sz val="11"/>
      <color indexed="8"/>
      <name val="Calibri"/>
      <family val="2"/>
    </font>
    <font>
      <sz val="12"/>
      <name val="Arial"/>
      <family val="2"/>
    </font>
    <font>
      <b/>
      <sz val="12"/>
      <color indexed="10"/>
      <name val="Arial"/>
      <family val="2"/>
    </font>
    <font>
      <b/>
      <sz val="12"/>
      <color indexed="56"/>
      <name val="Arial"/>
      <family val="2"/>
    </font>
    <font>
      <b/>
      <sz val="10"/>
      <name val="Arial"/>
      <family val="2"/>
    </font>
    <font>
      <sz val="12"/>
      <color indexed="72"/>
      <name val="Verdana"/>
      <family val="2"/>
    </font>
    <font>
      <b/>
      <sz val="12"/>
      <color indexed="72"/>
      <name val="Verdana"/>
      <family val="2"/>
    </font>
    <font>
      <b/>
      <sz val="12"/>
      <color indexed="60"/>
      <name val="Arial"/>
      <family val="2"/>
    </font>
    <font>
      <b/>
      <i/>
      <sz val="12"/>
      <name val="Arial"/>
      <family val="2"/>
    </font>
    <font>
      <b/>
      <sz val="16"/>
      <name val="Arial"/>
      <family val="2"/>
    </font>
    <font>
      <b/>
      <sz val="12"/>
      <color indexed="57"/>
      <name val="Arial"/>
      <family val="2"/>
    </font>
    <font>
      <sz val="12"/>
      <color indexed="10"/>
      <name val="Arial"/>
      <family val="2"/>
    </font>
    <font>
      <b/>
      <sz val="12"/>
      <color indexed="58"/>
      <name val="Arial"/>
      <family val="2"/>
    </font>
    <font>
      <sz val="12"/>
      <color indexed="57"/>
      <name val="Arial"/>
      <family val="2"/>
    </font>
    <font>
      <b/>
      <sz val="12"/>
      <color indexed="63"/>
      <name val="Arial"/>
      <family val="2"/>
    </font>
    <font>
      <b/>
      <i/>
      <sz val="10"/>
      <name val="Arial"/>
      <family val="2"/>
    </font>
    <font>
      <b/>
      <sz val="10"/>
      <color indexed="10"/>
      <name val="Arial"/>
      <family val="2"/>
    </font>
    <font>
      <b/>
      <sz val="10"/>
      <name val="Verdana"/>
      <family val="2"/>
    </font>
    <font>
      <sz val="10"/>
      <name val="Verdana"/>
      <family val="2"/>
    </font>
    <font>
      <sz val="11"/>
      <color theme="1"/>
      <name val="Calibri"/>
      <family val="2"/>
      <scheme val="minor"/>
    </font>
    <font>
      <b/>
      <sz val="8"/>
      <color theme="1"/>
      <name val="Calibri"/>
      <family val="2"/>
    </font>
    <font>
      <b/>
      <sz val="12"/>
      <color rgb="FFFF0000"/>
      <name val="Arial"/>
      <family val="2"/>
    </font>
    <font>
      <b/>
      <sz val="10"/>
      <color rgb="FFFF0000"/>
      <name val="Arial"/>
      <family val="2"/>
    </font>
    <font>
      <sz val="10"/>
      <color rgb="FFFF0000"/>
      <name val="Arial"/>
      <family val="2"/>
    </font>
    <font>
      <sz val="10"/>
      <color rgb="FFFF0000"/>
      <name val="Verdana"/>
      <family val="2"/>
    </font>
    <font>
      <sz val="9"/>
      <color rgb="FFFF0000"/>
      <name val="Calibri"/>
      <family val="2"/>
    </font>
  </fonts>
  <fills count="18">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7"/>
        <bgColor indexed="64"/>
      </patternFill>
    </fill>
    <fill>
      <patternFill patternType="solid">
        <fgColor indexed="42"/>
        <bgColor indexed="64"/>
      </patternFill>
    </fill>
    <fill>
      <patternFill patternType="solid">
        <fgColor indexed="1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10"/>
      </left>
      <right style="medium">
        <color indexed="10"/>
      </right>
      <top/>
      <bottom style="medium">
        <color indexed="1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10"/>
      </left>
      <right/>
      <top/>
      <bottom/>
      <diagonal/>
    </border>
    <border>
      <left/>
      <right/>
      <top style="medium">
        <color indexed="10"/>
      </top>
      <bottom/>
      <diagonal/>
    </border>
  </borders>
  <cellStyleXfs count="9">
    <xf numFmtId="0" fontId="0" fillId="0" borderId="0"/>
    <xf numFmtId="44" fontId="3" fillId="0" borderId="0" applyFont="0" applyFill="0" applyBorder="0" applyAlignment="0" applyProtection="0"/>
    <xf numFmtId="165" fontId="1"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28" fillId="0" borderId="0"/>
    <xf numFmtId="0" fontId="3" fillId="0" borderId="0"/>
    <xf numFmtId="0" fontId="3" fillId="0" borderId="0"/>
    <xf numFmtId="9" fontId="9"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49" fontId="29" fillId="12" borderId="1" xfId="6" applyNumberFormat="1" applyFont="1" applyFill="1" applyBorder="1" applyAlignment="1" applyProtection="1">
      <alignment horizontal="center" vertical="center" textRotation="90" wrapText="1"/>
      <protection hidden="1"/>
    </xf>
    <xf numFmtId="1" fontId="29" fillId="12" borderId="1" xfId="6" applyNumberFormat="1" applyFont="1" applyFill="1" applyBorder="1" applyAlignment="1" applyProtection="1">
      <alignment horizontal="center" vertical="center" textRotation="90" wrapText="1"/>
      <protection hidden="1"/>
    </xf>
    <xf numFmtId="49" fontId="29" fillId="12" borderId="1" xfId="6" applyNumberFormat="1" applyFont="1" applyFill="1" applyBorder="1" applyAlignment="1" applyProtection="1">
      <alignment horizontal="left" vertical="center" wrapText="1"/>
    </xf>
    <xf numFmtId="49" fontId="29" fillId="12" borderId="1" xfId="6" applyNumberFormat="1" applyFont="1" applyFill="1" applyBorder="1" applyAlignment="1" applyProtection="1">
      <alignment horizontal="left" vertical="center" wrapText="1"/>
      <protection hidden="1"/>
    </xf>
    <xf numFmtId="49" fontId="29" fillId="12" borderId="1" xfId="6" applyNumberFormat="1" applyFont="1" applyFill="1" applyBorder="1" applyAlignment="1" applyProtection="1">
      <alignment horizontal="center" vertical="center" wrapText="1"/>
      <protection hidden="1"/>
    </xf>
    <xf numFmtId="49" fontId="29" fillId="12" borderId="1" xfId="6" applyNumberFormat="1" applyFont="1" applyFill="1" applyBorder="1" applyAlignment="1" applyProtection="1">
      <alignment vertical="center" wrapText="1"/>
      <protection hidden="1"/>
    </xf>
    <xf numFmtId="0" fontId="29" fillId="12" borderId="1" xfId="6" applyNumberFormat="1" applyFont="1" applyFill="1" applyBorder="1" applyAlignment="1" applyProtection="1">
      <alignment vertical="center" wrapText="1"/>
      <protection hidden="1"/>
    </xf>
    <xf numFmtId="165" fontId="29" fillId="12" borderId="1" xfId="2" applyFont="1" applyFill="1" applyBorder="1" applyAlignment="1" applyProtection="1">
      <alignment horizontal="center" vertical="center" wrapText="1"/>
      <protection hidden="1"/>
    </xf>
    <xf numFmtId="165" fontId="29" fillId="12" borderId="1" xfId="2" applyFont="1" applyFill="1" applyBorder="1" applyAlignment="1" applyProtection="1">
      <alignment horizontal="center" vertical="center" textRotation="90" wrapText="1"/>
      <protection hidden="1"/>
    </xf>
    <xf numFmtId="0" fontId="29" fillId="13" borderId="1" xfId="6" applyFont="1" applyFill="1" applyBorder="1" applyAlignment="1" applyProtection="1">
      <alignment horizontal="center" vertical="center" textRotation="90" wrapText="1"/>
      <protection hidden="1"/>
    </xf>
    <xf numFmtId="0" fontId="29" fillId="13" borderId="1" xfId="6" applyFont="1" applyFill="1" applyBorder="1" applyAlignment="1" applyProtection="1">
      <alignment horizontal="left" vertical="center" wrapText="1"/>
      <protection hidden="1"/>
    </xf>
    <xf numFmtId="0" fontId="29" fillId="13" borderId="1" xfId="6" applyFont="1" applyFill="1" applyBorder="1" applyAlignment="1" applyProtection="1">
      <alignment horizontal="center" vertical="center" wrapText="1"/>
      <protection hidden="1"/>
    </xf>
    <xf numFmtId="0" fontId="4" fillId="0" borderId="0" xfId="0" applyFont="1"/>
    <xf numFmtId="0" fontId="5" fillId="0" borderId="1" xfId="0" applyFont="1" applyBorder="1"/>
    <xf numFmtId="49" fontId="5" fillId="0" borderId="1" xfId="0" applyNumberFormat="1" applyFont="1" applyBorder="1" applyAlignment="1">
      <alignment horizontal="center" vertical="top"/>
    </xf>
    <xf numFmtId="1" fontId="5" fillId="0" borderId="1" xfId="0" applyNumberFormat="1" applyFont="1" applyBorder="1" applyAlignment="1">
      <alignment horizontal="center" vertical="top"/>
    </xf>
    <xf numFmtId="0" fontId="5" fillId="0" borderId="1" xfId="0" applyFont="1" applyBorder="1" applyAlignment="1">
      <alignment horizontal="center" vertical="top"/>
    </xf>
    <xf numFmtId="49" fontId="5" fillId="0" borderId="1" xfId="0" applyNumberFormat="1" applyFont="1" applyBorder="1" applyAlignment="1">
      <alignment vertical="top"/>
    </xf>
    <xf numFmtId="0" fontId="5" fillId="0" borderId="1" xfId="0" applyNumberFormat="1" applyFont="1" applyBorder="1" applyAlignment="1">
      <alignment horizontal="center" vertical="top"/>
    </xf>
    <xf numFmtId="166" fontId="5" fillId="0" borderId="1" xfId="0" applyNumberFormat="1" applyFont="1" applyBorder="1" applyAlignment="1">
      <alignment vertical="top"/>
    </xf>
    <xf numFmtId="0" fontId="5" fillId="0" borderId="1" xfId="0" applyFont="1" applyBorder="1" applyAlignment="1">
      <alignment horizontal="center"/>
    </xf>
    <xf numFmtId="165" fontId="5" fillId="0" borderId="1" xfId="2" applyFont="1" applyBorder="1" applyProtection="1"/>
    <xf numFmtId="165" fontId="5" fillId="0" borderId="1" xfId="2" applyFont="1" applyBorder="1" applyAlignment="1" applyProtection="1">
      <alignment vertical="top"/>
    </xf>
    <xf numFmtId="0" fontId="5" fillId="0" borderId="0" xfId="0" applyFont="1"/>
    <xf numFmtId="166" fontId="5" fillId="0" borderId="1" xfId="0" applyNumberFormat="1" applyFont="1" applyBorder="1"/>
    <xf numFmtId="0" fontId="5" fillId="0" borderId="0" xfId="0" applyFont="1" applyAlignment="1">
      <alignment horizontal="center"/>
    </xf>
    <xf numFmtId="1" fontId="5" fillId="0" borderId="0" xfId="0" applyNumberFormat="1" applyFont="1" applyAlignment="1">
      <alignment horizontal="center"/>
    </xf>
    <xf numFmtId="0" fontId="5" fillId="0" borderId="0" xfId="0" applyFont="1" applyAlignment="1"/>
    <xf numFmtId="166" fontId="5" fillId="0" borderId="0" xfId="0" applyNumberFormat="1" applyFont="1"/>
    <xf numFmtId="0" fontId="6" fillId="0" borderId="0" xfId="0" applyFont="1" applyAlignment="1">
      <alignment horizontal="center"/>
    </xf>
    <xf numFmtId="1" fontId="6" fillId="0" borderId="0" xfId="0" applyNumberFormat="1" applyFont="1" applyAlignment="1">
      <alignment horizontal="center"/>
    </xf>
    <xf numFmtId="0" fontId="6" fillId="0" borderId="0" xfId="0" applyFont="1"/>
    <xf numFmtId="0" fontId="6" fillId="0" borderId="0" xfId="0" applyFont="1" applyAlignment="1"/>
    <xf numFmtId="166" fontId="6" fillId="0" borderId="0" xfId="0" applyNumberFormat="1" applyFont="1"/>
    <xf numFmtId="0" fontId="7" fillId="0" borderId="0" xfId="5" applyFont="1" applyAlignment="1">
      <alignment horizontal="center" vertical="top" wrapText="1"/>
    </xf>
    <xf numFmtId="0" fontId="3" fillId="0" borderId="0" xfId="5" applyFont="1"/>
    <xf numFmtId="44" fontId="10" fillId="0" borderId="0" xfId="4" applyNumberFormat="1" applyFont="1"/>
    <xf numFmtId="0" fontId="3" fillId="0" borderId="0" xfId="5" applyFont="1" applyAlignment="1">
      <alignment horizontal="center"/>
    </xf>
    <xf numFmtId="10" fontId="3" fillId="0" borderId="0" xfId="8" applyNumberFormat="1" applyFont="1"/>
    <xf numFmtId="0" fontId="7" fillId="0" borderId="0" xfId="5" applyFont="1"/>
    <xf numFmtId="0" fontId="3" fillId="14" borderId="0" xfId="5" applyFont="1" applyFill="1"/>
    <xf numFmtId="165" fontId="3" fillId="0" borderId="0" xfId="2" applyFont="1"/>
    <xf numFmtId="0" fontId="28" fillId="0" borderId="0" xfId="5"/>
    <xf numFmtId="0" fontId="8" fillId="15" borderId="0" xfId="5" applyFont="1" applyFill="1" applyBorder="1" applyAlignment="1">
      <alignment horizontal="center" vertical="top" wrapText="1"/>
    </xf>
    <xf numFmtId="0" fontId="10" fillId="0" borderId="0" xfId="5" applyFont="1"/>
    <xf numFmtId="3" fontId="11" fillId="6" borderId="6" xfId="5" applyNumberFormat="1" applyFont="1" applyFill="1" applyBorder="1" applyAlignment="1">
      <alignment horizontal="center"/>
    </xf>
    <xf numFmtId="3" fontId="11" fillId="4" borderId="6" xfId="5" applyNumberFormat="1" applyFont="1" applyFill="1" applyBorder="1" applyAlignment="1">
      <alignment horizontal="center"/>
    </xf>
    <xf numFmtId="3" fontId="11" fillId="0" borderId="7" xfId="5" applyNumberFormat="1" applyFont="1" applyFill="1" applyBorder="1" applyAlignment="1">
      <alignment horizontal="center"/>
    </xf>
    <xf numFmtId="0" fontId="7" fillId="0" borderId="1" xfId="5" applyFont="1" applyBorder="1" applyAlignment="1">
      <alignment horizontal="center" vertical="center" wrapText="1"/>
    </xf>
    <xf numFmtId="0" fontId="14" fillId="0" borderId="13" xfId="0" applyFont="1" applyBorder="1" applyAlignment="1">
      <alignment vertical="center" wrapText="1"/>
    </xf>
    <xf numFmtId="0" fontId="8" fillId="0" borderId="0" xfId="5" applyFont="1" applyFill="1" applyBorder="1" applyAlignment="1">
      <alignment horizontal="center" vertical="top" wrapText="1"/>
    </xf>
    <xf numFmtId="164" fontId="11" fillId="6" borderId="15" xfId="3" applyNumberFormat="1" applyFont="1" applyFill="1" applyBorder="1" applyAlignment="1">
      <alignment horizontal="center"/>
    </xf>
    <xf numFmtId="164" fontId="11" fillId="4" borderId="15" xfId="3" applyNumberFormat="1" applyFont="1" applyFill="1" applyBorder="1" applyAlignment="1">
      <alignment horizontal="center" vertical="top" wrapText="1"/>
    </xf>
    <xf numFmtId="3" fontId="11" fillId="0" borderId="0" xfId="5" applyNumberFormat="1" applyFont="1" applyFill="1" applyBorder="1" applyAlignment="1">
      <alignment vertical="top" wrapText="1"/>
    </xf>
    <xf numFmtId="0" fontId="10" fillId="0" borderId="0" xfId="5" applyFont="1" applyAlignment="1">
      <alignment horizontal="center" vertical="top" wrapText="1"/>
    </xf>
    <xf numFmtId="0" fontId="10" fillId="0" borderId="0" xfId="5" applyFont="1" applyAlignment="1">
      <alignment vertical="top" wrapText="1"/>
    </xf>
    <xf numFmtId="3" fontId="3" fillId="0" borderId="0" xfId="5" applyNumberFormat="1" applyFont="1"/>
    <xf numFmtId="164" fontId="3" fillId="0" borderId="0" xfId="3" applyNumberFormat="1" applyFont="1"/>
    <xf numFmtId="10" fontId="7" fillId="0" borderId="0" xfId="5" applyNumberFormat="1" applyFont="1" applyBorder="1"/>
    <xf numFmtId="0" fontId="7" fillId="0" borderId="0" xfId="5" applyFont="1" applyBorder="1" applyAlignment="1">
      <alignment horizontal="center" vertical="top" wrapText="1"/>
    </xf>
    <xf numFmtId="44" fontId="3" fillId="0" borderId="0" xfId="4" applyNumberFormat="1" applyFont="1"/>
    <xf numFmtId="0" fontId="16" fillId="8" borderId="22" xfId="5" applyFont="1" applyFill="1" applyBorder="1" applyAlignment="1">
      <alignment vertical="top" wrapText="1"/>
    </xf>
    <xf numFmtId="0" fontId="16" fillId="8" borderId="23" xfId="5" applyFont="1" applyFill="1" applyBorder="1" applyAlignment="1">
      <alignment vertical="top" wrapText="1"/>
    </xf>
    <xf numFmtId="0" fontId="7" fillId="0" borderId="0" xfId="5" applyFont="1" applyBorder="1" applyAlignment="1">
      <alignment vertical="top" wrapText="1"/>
    </xf>
    <xf numFmtId="44" fontId="17" fillId="0" borderId="0" xfId="4" applyNumberFormat="1" applyFont="1"/>
    <xf numFmtId="0" fontId="7" fillId="0" borderId="25" xfId="5" applyFont="1" applyBorder="1" applyAlignment="1">
      <alignment vertical="top" wrapText="1"/>
    </xf>
    <xf numFmtId="3" fontId="10" fillId="4" borderId="25" xfId="7" applyNumberFormat="1" applyFont="1" applyFill="1" applyBorder="1" applyAlignment="1" applyProtection="1">
      <alignment vertical="top" wrapText="1"/>
    </xf>
    <xf numFmtId="3" fontId="7" fillId="0" borderId="25" xfId="5" applyNumberFormat="1" applyFont="1" applyBorder="1" applyAlignment="1">
      <alignment vertical="top" wrapText="1"/>
    </xf>
    <xf numFmtId="3" fontId="7" fillId="0" borderId="0" xfId="5" applyNumberFormat="1" applyFont="1" applyBorder="1" applyAlignment="1">
      <alignment vertical="top" wrapText="1"/>
    </xf>
    <xf numFmtId="3" fontId="28" fillId="0" borderId="0" xfId="5" applyNumberFormat="1" applyBorder="1" applyAlignment="1">
      <alignment vertical="center"/>
    </xf>
    <xf numFmtId="3" fontId="10" fillId="0" borderId="0" xfId="5" applyNumberFormat="1" applyFont="1" applyFill="1"/>
    <xf numFmtId="164" fontId="7" fillId="0" borderId="0" xfId="3" applyNumberFormat="1" applyFont="1"/>
    <xf numFmtId="44" fontId="7" fillId="8" borderId="26" xfId="4" applyNumberFormat="1" applyFont="1" applyFill="1" applyBorder="1"/>
    <xf numFmtId="44" fontId="7" fillId="6" borderId="27" xfId="4" applyNumberFormat="1" applyFont="1" applyFill="1" applyBorder="1"/>
    <xf numFmtId="0" fontId="7" fillId="0" borderId="28" xfId="5" applyFont="1" applyBorder="1" applyAlignment="1">
      <alignment horizontal="center" vertical="top" wrapText="1"/>
    </xf>
    <xf numFmtId="44" fontId="7" fillId="8" borderId="10" xfId="4" applyNumberFormat="1" applyFont="1" applyFill="1" applyBorder="1" applyAlignment="1">
      <alignment vertical="center"/>
    </xf>
    <xf numFmtId="0" fontId="7" fillId="0" borderId="21" xfId="5" applyFont="1" applyBorder="1" applyAlignment="1">
      <alignment horizontal="center" vertical="center" wrapText="1"/>
    </xf>
    <xf numFmtId="169" fontId="7" fillId="0" borderId="12" xfId="5" applyNumberFormat="1" applyFont="1" applyBorder="1"/>
    <xf numFmtId="44" fontId="3" fillId="0" borderId="0" xfId="5" applyNumberFormat="1" applyFont="1"/>
    <xf numFmtId="164" fontId="3" fillId="0" borderId="0" xfId="5" applyNumberFormat="1" applyFont="1"/>
    <xf numFmtId="0" fontId="7" fillId="0" borderId="1" xfId="5" applyFont="1" applyBorder="1" applyAlignment="1">
      <alignment vertical="top" wrapText="1"/>
    </xf>
    <xf numFmtId="3" fontId="7" fillId="0" borderId="1" xfId="5" applyNumberFormat="1" applyFont="1" applyBorder="1" applyAlignment="1">
      <alignment vertical="top" wrapText="1"/>
    </xf>
    <xf numFmtId="3" fontId="10" fillId="0" borderId="0" xfId="5" applyNumberFormat="1" applyFont="1"/>
    <xf numFmtId="44" fontId="7" fillId="8" borderId="29" xfId="4" applyNumberFormat="1" applyFont="1" applyFill="1" applyBorder="1"/>
    <xf numFmtId="0" fontId="7" fillId="0" borderId="30" xfId="5" applyFont="1" applyBorder="1" applyAlignment="1">
      <alignment horizontal="center" vertical="top" wrapText="1"/>
    </xf>
    <xf numFmtId="44" fontId="7" fillId="8" borderId="31" xfId="4" applyNumberFormat="1" applyFont="1" applyFill="1" applyBorder="1" applyAlignment="1">
      <alignment vertical="center"/>
    </xf>
    <xf numFmtId="169" fontId="7" fillId="0" borderId="32" xfId="5" applyNumberFormat="1" applyFont="1" applyBorder="1"/>
    <xf numFmtId="0" fontId="31" fillId="0" borderId="0" xfId="5" applyFont="1"/>
    <xf numFmtId="44" fontId="18" fillId="14" borderId="0" xfId="5" applyNumberFormat="1" applyFont="1" applyFill="1"/>
    <xf numFmtId="3" fontId="7" fillId="0" borderId="33" xfId="5" applyNumberFormat="1" applyFont="1" applyBorder="1" applyAlignment="1">
      <alignment vertical="top" wrapText="1"/>
    </xf>
    <xf numFmtId="3" fontId="7" fillId="0" borderId="0" xfId="5" applyNumberFormat="1" applyFont="1" applyBorder="1" applyAlignment="1"/>
    <xf numFmtId="164" fontId="7" fillId="0" borderId="0" xfId="3" applyNumberFormat="1" applyFont="1" applyBorder="1" applyAlignment="1"/>
    <xf numFmtId="44" fontId="7" fillId="8" borderId="34" xfId="4" applyNumberFormat="1" applyFont="1" applyFill="1" applyBorder="1"/>
    <xf numFmtId="0" fontId="7" fillId="0" borderId="35" xfId="5" applyFont="1" applyBorder="1" applyAlignment="1">
      <alignment horizontal="center" vertical="top" wrapText="1"/>
    </xf>
    <xf numFmtId="0" fontId="7" fillId="0" borderId="22" xfId="5" applyFont="1" applyBorder="1" applyAlignment="1">
      <alignment horizontal="center" vertical="center" wrapText="1"/>
    </xf>
    <xf numFmtId="169" fontId="7" fillId="0" borderId="20" xfId="5" applyNumberFormat="1" applyFont="1" applyBorder="1"/>
    <xf numFmtId="3" fontId="10" fillId="0" borderId="1" xfId="5" applyNumberFormat="1" applyFont="1" applyBorder="1" applyAlignment="1">
      <alignment vertical="top" wrapText="1"/>
    </xf>
    <xf numFmtId="3" fontId="10" fillId="0" borderId="36" xfId="5" applyNumberFormat="1" applyFont="1" applyBorder="1" applyAlignment="1">
      <alignment vertical="top" wrapText="1"/>
    </xf>
    <xf numFmtId="3" fontId="7" fillId="0" borderId="37" xfId="5" applyNumberFormat="1" applyFont="1" applyBorder="1" applyAlignment="1">
      <alignment vertical="top" wrapText="1"/>
    </xf>
    <xf numFmtId="3" fontId="11" fillId="0" borderId="38" xfId="5" applyNumberFormat="1" applyFont="1" applyBorder="1" applyAlignment="1">
      <alignment vertical="top" wrapText="1"/>
    </xf>
    <xf numFmtId="10" fontId="7" fillId="6" borderId="0" xfId="5" applyNumberFormat="1" applyFont="1" applyFill="1" applyBorder="1"/>
    <xf numFmtId="0" fontId="10" fillId="0" borderId="0" xfId="5" applyFont="1" applyBorder="1" applyAlignment="1">
      <alignment vertical="top" wrapText="1"/>
    </xf>
    <xf numFmtId="3" fontId="10" fillId="0" borderId="0" xfId="5" applyNumberFormat="1" applyFont="1" applyBorder="1" applyAlignment="1">
      <alignment vertical="top" wrapText="1"/>
    </xf>
    <xf numFmtId="3" fontId="11" fillId="0" borderId="0" xfId="5" applyNumberFormat="1" applyFont="1" applyBorder="1" applyAlignment="1">
      <alignment vertical="top" wrapText="1"/>
    </xf>
    <xf numFmtId="10" fontId="11" fillId="0" borderId="0" xfId="5" applyNumberFormat="1" applyFont="1" applyFill="1" applyBorder="1"/>
    <xf numFmtId="10" fontId="11" fillId="6" borderId="0" xfId="5" applyNumberFormat="1" applyFont="1" applyFill="1" applyBorder="1"/>
    <xf numFmtId="3" fontId="11" fillId="6" borderId="0" xfId="5" applyNumberFormat="1" applyFont="1" applyFill="1" applyBorder="1"/>
    <xf numFmtId="164" fontId="8" fillId="0" borderId="0" xfId="3" applyNumberFormat="1" applyFont="1" applyFill="1" applyBorder="1"/>
    <xf numFmtId="3" fontId="7" fillId="0" borderId="37" xfId="5" applyNumberFormat="1" applyFont="1" applyBorder="1" applyAlignment="1">
      <alignment horizontal="center" vertical="top" wrapText="1"/>
    </xf>
    <xf numFmtId="10" fontId="7" fillId="0" borderId="39" xfId="5" applyNumberFormat="1" applyFont="1" applyFill="1" applyBorder="1"/>
    <xf numFmtId="10" fontId="7" fillId="6" borderId="39" xfId="5" applyNumberFormat="1" applyFont="1" applyFill="1" applyBorder="1"/>
    <xf numFmtId="44" fontId="11" fillId="6" borderId="39" xfId="4" applyNumberFormat="1" applyFont="1" applyFill="1" applyBorder="1" applyAlignment="1">
      <alignment horizontal="center"/>
    </xf>
    <xf numFmtId="44" fontId="11" fillId="4" borderId="39" xfId="4" applyNumberFormat="1" applyFont="1" applyFill="1" applyBorder="1" applyAlignment="1">
      <alignment horizontal="center"/>
    </xf>
    <xf numFmtId="164" fontId="8" fillId="7" borderId="37" xfId="3" applyNumberFormat="1" applyFont="1" applyFill="1" applyBorder="1"/>
    <xf numFmtId="10" fontId="8" fillId="7" borderId="37" xfId="5" applyNumberFormat="1" applyFont="1" applyFill="1" applyBorder="1"/>
    <xf numFmtId="44" fontId="7" fillId="7" borderId="37" xfId="4" applyNumberFormat="1" applyFont="1" applyFill="1" applyBorder="1"/>
    <xf numFmtId="44" fontId="7" fillId="6" borderId="0" xfId="4" applyNumberFormat="1" applyFont="1" applyFill="1" applyBorder="1"/>
    <xf numFmtId="44" fontId="7" fillId="0" borderId="0" xfId="5" applyNumberFormat="1" applyFont="1"/>
    <xf numFmtId="0" fontId="19" fillId="0" borderId="0" xfId="5" applyFont="1"/>
    <xf numFmtId="0" fontId="20" fillId="0" borderId="0" xfId="5" applyFont="1"/>
    <xf numFmtId="3" fontId="7" fillId="0" borderId="0" xfId="5" applyNumberFormat="1" applyFont="1"/>
    <xf numFmtId="0" fontId="21" fillId="10" borderId="22" xfId="5" applyFont="1" applyFill="1" applyBorder="1" applyAlignment="1">
      <alignment vertical="top" wrapText="1"/>
    </xf>
    <xf numFmtId="0" fontId="21" fillId="10" borderId="23" xfId="5" applyFont="1" applyFill="1" applyBorder="1" applyAlignment="1">
      <alignment vertical="top" wrapText="1"/>
    </xf>
    <xf numFmtId="44" fontId="7" fillId="10" borderId="42" xfId="4" applyNumberFormat="1" applyFont="1" applyFill="1" applyBorder="1"/>
    <xf numFmtId="0" fontId="7" fillId="0" borderId="12" xfId="5" applyFont="1" applyBorder="1" applyAlignment="1">
      <alignment horizontal="center" vertical="top" wrapText="1"/>
    </xf>
    <xf numFmtId="170" fontId="7" fillId="10" borderId="10" xfId="4" applyNumberFormat="1" applyFont="1" applyFill="1" applyBorder="1"/>
    <xf numFmtId="170" fontId="7" fillId="0" borderId="21" xfId="5" applyNumberFormat="1" applyFont="1" applyBorder="1" applyAlignment="1">
      <alignment horizontal="center" vertical="top" wrapText="1"/>
    </xf>
    <xf numFmtId="170" fontId="7" fillId="0" borderId="12" xfId="5" applyNumberFormat="1" applyFont="1" applyBorder="1"/>
    <xf numFmtId="0" fontId="32" fillId="14" borderId="0" xfId="5" applyFont="1" applyFill="1"/>
    <xf numFmtId="44" fontId="7" fillId="10" borderId="43" xfId="4" applyNumberFormat="1" applyFont="1" applyFill="1" applyBorder="1"/>
    <xf numFmtId="0" fontId="7" fillId="0" borderId="32" xfId="5" applyFont="1" applyBorder="1" applyAlignment="1">
      <alignment horizontal="center" vertical="top" wrapText="1"/>
    </xf>
    <xf numFmtId="170" fontId="7" fillId="10" borderId="31" xfId="4" applyNumberFormat="1" applyFont="1" applyFill="1" applyBorder="1"/>
    <xf numFmtId="170" fontId="7" fillId="0" borderId="1" xfId="5" applyNumberFormat="1" applyFont="1" applyBorder="1" applyAlignment="1">
      <alignment horizontal="center" vertical="top" wrapText="1"/>
    </xf>
    <xf numFmtId="170" fontId="7" fillId="0" borderId="32" xfId="5" applyNumberFormat="1" applyFont="1" applyBorder="1"/>
    <xf numFmtId="44" fontId="7" fillId="10" borderId="44" xfId="4" applyNumberFormat="1" applyFont="1" applyFill="1" applyBorder="1"/>
    <xf numFmtId="0" fontId="7" fillId="0" borderId="20" xfId="5" applyFont="1" applyBorder="1" applyAlignment="1">
      <alignment horizontal="center" vertical="top" wrapText="1"/>
    </xf>
    <xf numFmtId="170" fontId="7" fillId="10" borderId="18" xfId="4" applyNumberFormat="1" applyFont="1" applyFill="1" applyBorder="1"/>
    <xf numFmtId="170" fontId="7" fillId="0" borderId="22" xfId="5" applyNumberFormat="1" applyFont="1" applyBorder="1" applyAlignment="1">
      <alignment horizontal="center" vertical="top" wrapText="1"/>
    </xf>
    <xf numFmtId="170" fontId="7" fillId="0" borderId="20" xfId="5" applyNumberFormat="1" applyFont="1" applyBorder="1"/>
    <xf numFmtId="3" fontId="28" fillId="0" borderId="0" xfId="5" applyNumberFormat="1" applyFill="1" applyBorder="1" applyAlignment="1">
      <alignment vertical="center"/>
    </xf>
    <xf numFmtId="0" fontId="22" fillId="0" borderId="0" xfId="5" applyFont="1"/>
    <xf numFmtId="44" fontId="11" fillId="6" borderId="39" xfId="4" applyNumberFormat="1" applyFont="1" applyFill="1" applyBorder="1"/>
    <xf numFmtId="44" fontId="11" fillId="4" borderId="39" xfId="4" applyNumberFormat="1" applyFont="1" applyFill="1" applyBorder="1"/>
    <xf numFmtId="3" fontId="7" fillId="0" borderId="0" xfId="5" applyNumberFormat="1" applyFont="1" applyBorder="1" applyAlignment="1">
      <alignment horizontal="center" vertical="top" wrapText="1"/>
    </xf>
    <xf numFmtId="10" fontId="7" fillId="0" borderId="0" xfId="5" applyNumberFormat="1" applyFont="1" applyFill="1" applyBorder="1"/>
    <xf numFmtId="44" fontId="11" fillId="11" borderId="39" xfId="4" applyNumberFormat="1" applyFont="1" applyFill="1" applyBorder="1"/>
    <xf numFmtId="164" fontId="8" fillId="6" borderId="7" xfId="3" applyNumberFormat="1" applyFont="1" applyFill="1" applyBorder="1"/>
    <xf numFmtId="10" fontId="8" fillId="6" borderId="0" xfId="5" applyNumberFormat="1" applyFont="1" applyFill="1" applyBorder="1"/>
    <xf numFmtId="4" fontId="11" fillId="6" borderId="0" xfId="5" applyNumberFormat="1" applyFont="1" applyFill="1" applyBorder="1"/>
    <xf numFmtId="164" fontId="8" fillId="6" borderId="0" xfId="3" applyNumberFormat="1" applyFont="1" applyFill="1" applyBorder="1"/>
    <xf numFmtId="0" fontId="23" fillId="3" borderId="22" xfId="5" applyFont="1" applyFill="1" applyBorder="1" applyAlignment="1">
      <alignment vertical="top" wrapText="1"/>
    </xf>
    <xf numFmtId="0" fontId="23" fillId="3" borderId="23" xfId="5" applyFont="1" applyFill="1" applyBorder="1" applyAlignment="1">
      <alignment vertical="top" wrapText="1"/>
    </xf>
    <xf numFmtId="44" fontId="7" fillId="3" borderId="42" xfId="4" applyNumberFormat="1" applyFont="1" applyFill="1" applyBorder="1"/>
    <xf numFmtId="44" fontId="7" fillId="2" borderId="45" xfId="4" applyNumberFormat="1" applyFont="1" applyFill="1" applyBorder="1"/>
    <xf numFmtId="44" fontId="7" fillId="3" borderId="10" xfId="4" applyNumberFormat="1" applyFont="1" applyFill="1" applyBorder="1"/>
    <xf numFmtId="0" fontId="7" fillId="0" borderId="21" xfId="5" applyFont="1" applyBorder="1" applyAlignment="1">
      <alignment horizontal="center" vertical="top" wrapText="1"/>
    </xf>
    <xf numFmtId="44" fontId="7" fillId="3" borderId="43" xfId="4" applyNumberFormat="1" applyFont="1" applyFill="1" applyBorder="1"/>
    <xf numFmtId="44" fontId="7" fillId="2" borderId="46" xfId="4" applyNumberFormat="1" applyFont="1" applyFill="1" applyBorder="1"/>
    <xf numFmtId="44" fontId="7" fillId="3" borderId="31" xfId="4" applyNumberFormat="1" applyFont="1" applyFill="1" applyBorder="1"/>
    <xf numFmtId="0" fontId="7" fillId="0" borderId="1" xfId="5" applyFont="1" applyBorder="1" applyAlignment="1">
      <alignment horizontal="center" vertical="top" wrapText="1"/>
    </xf>
    <xf numFmtId="44" fontId="3" fillId="14" borderId="0" xfId="5" applyNumberFormat="1" applyFont="1" applyFill="1"/>
    <xf numFmtId="44" fontId="7" fillId="3" borderId="44" xfId="4" applyNumberFormat="1" applyFont="1" applyFill="1" applyBorder="1"/>
    <xf numFmtId="44" fontId="7" fillId="2" borderId="47" xfId="4" applyNumberFormat="1" applyFont="1" applyFill="1" applyBorder="1"/>
    <xf numFmtId="44" fontId="7" fillId="3" borderId="18" xfId="4" applyNumberFormat="1" applyFont="1" applyFill="1" applyBorder="1"/>
    <xf numFmtId="0" fontId="7" fillId="0" borderId="22" xfId="5" applyFont="1" applyBorder="1" applyAlignment="1">
      <alignment horizontal="center" vertical="top" wrapText="1"/>
    </xf>
    <xf numFmtId="171" fontId="10" fillId="0" borderId="0" xfId="5" applyNumberFormat="1" applyFont="1" applyBorder="1" applyAlignment="1">
      <alignment vertical="top" wrapText="1"/>
    </xf>
    <xf numFmtId="10" fontId="8" fillId="0" borderId="0" xfId="5" applyNumberFormat="1" applyFont="1" applyFill="1" applyBorder="1"/>
    <xf numFmtId="0" fontId="7" fillId="0" borderId="37" xfId="5" applyFont="1" applyBorder="1" applyAlignment="1">
      <alignment horizontal="center" vertical="top" wrapText="1"/>
    </xf>
    <xf numFmtId="3" fontId="7" fillId="6" borderId="37" xfId="5" applyNumberFormat="1" applyFont="1" applyFill="1" applyBorder="1" applyAlignment="1">
      <alignment vertical="top" wrapText="1"/>
    </xf>
    <xf numFmtId="44" fontId="11" fillId="6" borderId="39" xfId="4" applyNumberFormat="1" applyFont="1" applyFill="1" applyBorder="1" applyAlignment="1"/>
    <xf numFmtId="44" fontId="11" fillId="4" borderId="39" xfId="1" applyFont="1" applyFill="1" applyBorder="1"/>
    <xf numFmtId="44" fontId="7" fillId="2" borderId="37" xfId="4" applyNumberFormat="1" applyFont="1" applyFill="1" applyBorder="1"/>
    <xf numFmtId="0" fontId="13" fillId="2" borderId="0" xfId="5" applyFont="1" applyFill="1"/>
    <xf numFmtId="3" fontId="7" fillId="6" borderId="0" xfId="5" applyNumberFormat="1" applyFont="1" applyFill="1" applyBorder="1" applyAlignment="1">
      <alignment vertical="top" wrapText="1"/>
    </xf>
    <xf numFmtId="44" fontId="11" fillId="2" borderId="39" xfId="4" applyNumberFormat="1" applyFont="1" applyFill="1" applyBorder="1" applyAlignment="1"/>
    <xf numFmtId="44" fontId="11" fillId="2" borderId="39" xfId="4" applyNumberFormat="1" applyFont="1" applyFill="1" applyBorder="1"/>
    <xf numFmtId="44" fontId="11" fillId="6" borderId="48" xfId="4" applyNumberFormat="1" applyFont="1" applyFill="1" applyBorder="1" applyAlignment="1"/>
    <xf numFmtId="0" fontId="7" fillId="6" borderId="0" xfId="5" applyFont="1" applyFill="1" applyAlignment="1">
      <alignment vertical="top" wrapText="1"/>
    </xf>
    <xf numFmtId="164" fontId="11" fillId="6" borderId="0" xfId="3" applyNumberFormat="1" applyFont="1" applyFill="1" applyBorder="1" applyAlignment="1"/>
    <xf numFmtId="44" fontId="11" fillId="11" borderId="39" xfId="4" applyNumberFormat="1" applyFont="1" applyFill="1" applyBorder="1" applyAlignment="1"/>
    <xf numFmtId="44" fontId="11" fillId="16" borderId="39" xfId="4" applyNumberFormat="1" applyFont="1" applyFill="1" applyBorder="1" applyAlignment="1"/>
    <xf numFmtId="0" fontId="24" fillId="0" borderId="0" xfId="5" applyFont="1"/>
    <xf numFmtId="44" fontId="10" fillId="6" borderId="0" xfId="4" applyNumberFormat="1" applyFont="1" applyFill="1"/>
    <xf numFmtId="3" fontId="11" fillId="0" borderId="39" xfId="5" applyNumberFormat="1" applyFont="1" applyFill="1" applyBorder="1" applyAlignment="1">
      <alignment horizontal="center"/>
    </xf>
    <xf numFmtId="4" fontId="11" fillId="4" borderId="39" xfId="5" applyNumberFormat="1" applyFont="1" applyFill="1" applyBorder="1" applyAlignment="1">
      <alignment horizontal="center"/>
    </xf>
    <xf numFmtId="3" fontId="28" fillId="0" borderId="0" xfId="5" applyNumberFormat="1"/>
    <xf numFmtId="44" fontId="11" fillId="6" borderId="49" xfId="4" applyNumberFormat="1" applyFont="1" applyFill="1" applyBorder="1" applyAlignment="1"/>
    <xf numFmtId="164" fontId="9" fillId="0" borderId="0" xfId="3" applyNumberFormat="1" applyFont="1"/>
    <xf numFmtId="0" fontId="28" fillId="0" borderId="0" xfId="5" applyAlignment="1">
      <alignment horizontal="center"/>
    </xf>
    <xf numFmtId="10" fontId="9" fillId="0" borderId="0" xfId="8" applyNumberFormat="1" applyFont="1"/>
    <xf numFmtId="164" fontId="28" fillId="0" borderId="0" xfId="5" applyNumberFormat="1"/>
    <xf numFmtId="0" fontId="28" fillId="14" borderId="0" xfId="5" applyFill="1"/>
    <xf numFmtId="165" fontId="28" fillId="0" borderId="0" xfId="2" applyFont="1"/>
    <xf numFmtId="4" fontId="28" fillId="0" borderId="0" xfId="5" applyNumberFormat="1"/>
    <xf numFmtId="0" fontId="26" fillId="0" borderId="0" xfId="0" applyFont="1"/>
    <xf numFmtId="0" fontId="0" fillId="14" borderId="0" xfId="0" applyFill="1"/>
    <xf numFmtId="165" fontId="0" fillId="0" borderId="0" xfId="2" applyFont="1"/>
    <xf numFmtId="0" fontId="26" fillId="14" borderId="1" xfId="0" applyFont="1" applyFill="1" applyBorder="1" applyAlignment="1">
      <alignment horizontal="center"/>
    </xf>
    <xf numFmtId="0" fontId="26" fillId="0" borderId="1" xfId="0" applyFont="1" applyBorder="1" applyAlignment="1">
      <alignment horizontal="center"/>
    </xf>
    <xf numFmtId="165" fontId="26" fillId="0" borderId="1" xfId="2" applyFont="1" applyBorder="1" applyAlignment="1">
      <alignment horizontal="center"/>
    </xf>
    <xf numFmtId="4" fontId="26" fillId="14" borderId="1" xfId="2" applyNumberFormat="1" applyFont="1" applyFill="1" applyBorder="1"/>
    <xf numFmtId="4" fontId="26" fillId="0" borderId="1" xfId="2" applyNumberFormat="1" applyFont="1" applyBorder="1"/>
    <xf numFmtId="4" fontId="27" fillId="14" borderId="1" xfId="2" applyNumberFormat="1" applyFont="1" applyFill="1" applyBorder="1"/>
    <xf numFmtId="4" fontId="27" fillId="0" borderId="1" xfId="2" applyNumberFormat="1" applyFont="1" applyBorder="1"/>
    <xf numFmtId="4" fontId="26" fillId="14" borderId="0" xfId="2" applyNumberFormat="1" applyFont="1" applyFill="1" applyBorder="1"/>
    <xf numFmtId="0" fontId="0" fillId="0" borderId="0" xfId="0" applyBorder="1"/>
    <xf numFmtId="0" fontId="0" fillId="0" borderId="0" xfId="0" applyBorder="1" applyAlignment="1">
      <alignment horizontal="center"/>
    </xf>
    <xf numFmtId="4" fontId="27" fillId="14" borderId="0" xfId="2" applyNumberFormat="1" applyFont="1" applyFill="1" applyBorder="1"/>
    <xf numFmtId="4" fontId="27" fillId="0" borderId="0" xfId="2" applyNumberFormat="1" applyFont="1" applyBorder="1"/>
    <xf numFmtId="4" fontId="27" fillId="14" borderId="0" xfId="2" applyNumberFormat="1" applyFont="1" applyFill="1"/>
    <xf numFmtId="4" fontId="27" fillId="0" borderId="0" xfId="2" applyNumberFormat="1" applyFont="1"/>
    <xf numFmtId="4" fontId="33" fillId="14" borderId="0" xfId="2" applyNumberFormat="1" applyFont="1" applyFill="1" applyBorder="1"/>
    <xf numFmtId="4" fontId="33" fillId="0" borderId="0" xfId="2" applyNumberFormat="1" applyFont="1" applyBorder="1"/>
    <xf numFmtId="4" fontId="0" fillId="0" borderId="0" xfId="0" applyNumberFormat="1"/>
    <xf numFmtId="4" fontId="26" fillId="17" borderId="1" xfId="2" applyNumberFormat="1" applyFont="1" applyFill="1" applyBorder="1" applyProtection="1">
      <protection locked="0"/>
    </xf>
    <xf numFmtId="165" fontId="26" fillId="0" borderId="0" xfId="0" applyNumberFormat="1" applyFont="1"/>
    <xf numFmtId="0" fontId="2" fillId="0" borderId="0" xfId="0" applyFont="1"/>
    <xf numFmtId="4" fontId="2" fillId="14" borderId="0" xfId="0" applyNumberFormat="1" applyFont="1" applyFill="1"/>
    <xf numFmtId="4" fontId="2" fillId="0" borderId="0" xfId="0" applyNumberFormat="1" applyFont="1"/>
    <xf numFmtId="4" fontId="2" fillId="0" borderId="0" xfId="2" applyNumberFormat="1" applyFont="1"/>
    <xf numFmtId="49" fontId="5" fillId="0" borderId="1" xfId="0" applyNumberFormat="1" applyFont="1" applyBorder="1" applyAlignment="1">
      <alignment vertical="top" wrapText="1"/>
    </xf>
    <xf numFmtId="0" fontId="6" fillId="0" borderId="0" xfId="0" applyFont="1" applyAlignment="1">
      <alignment wrapText="1"/>
    </xf>
    <xf numFmtId="0" fontId="5" fillId="0" borderId="0" xfId="0" applyFont="1" applyAlignment="1">
      <alignment wrapText="1"/>
    </xf>
    <xf numFmtId="0" fontId="5" fillId="0" borderId="1" xfId="0" applyFont="1" applyBorder="1" applyAlignment="1">
      <alignment wrapText="1"/>
    </xf>
    <xf numFmtId="0" fontId="34" fillId="0" borderId="1" xfId="0" applyFont="1" applyBorder="1" applyAlignment="1">
      <alignment wrapText="1"/>
    </xf>
    <xf numFmtId="0" fontId="30" fillId="5" borderId="2" xfId="5" applyFont="1" applyFill="1" applyBorder="1" applyAlignment="1">
      <alignment horizontal="center" vertical="top" wrapText="1"/>
    </xf>
    <xf numFmtId="0" fontId="30" fillId="5" borderId="3" xfId="5" applyFont="1" applyFill="1" applyBorder="1" applyAlignment="1">
      <alignment horizontal="center" vertical="top" wrapText="1"/>
    </xf>
    <xf numFmtId="0" fontId="30" fillId="5" borderId="4" xfId="5" applyFont="1" applyFill="1" applyBorder="1" applyAlignment="1">
      <alignment horizontal="center" vertical="top" wrapText="1"/>
    </xf>
    <xf numFmtId="0" fontId="8" fillId="5" borderId="2" xfId="5" applyFont="1" applyFill="1" applyBorder="1" applyAlignment="1">
      <alignment horizontal="center" vertical="top" wrapText="1"/>
    </xf>
    <xf numFmtId="0" fontId="8" fillId="5" borderId="3" xfId="5" applyFont="1" applyFill="1" applyBorder="1" applyAlignment="1">
      <alignment horizontal="center" vertical="top" wrapText="1"/>
    </xf>
    <xf numFmtId="0" fontId="8" fillId="5" borderId="4" xfId="5" applyFont="1" applyFill="1" applyBorder="1" applyAlignment="1">
      <alignment horizontal="center" vertical="top" wrapText="1"/>
    </xf>
    <xf numFmtId="0" fontId="7" fillId="0" borderId="5" xfId="5" applyFont="1" applyFill="1" applyBorder="1" applyAlignment="1">
      <alignment horizontal="center" vertical="center" wrapText="1"/>
    </xf>
    <xf numFmtId="0" fontId="7" fillId="0" borderId="14" xfId="5" applyFont="1" applyFill="1" applyBorder="1" applyAlignment="1">
      <alignment horizontal="center" vertical="center" wrapText="1"/>
    </xf>
    <xf numFmtId="0" fontId="7" fillId="6" borderId="5" xfId="5" applyFont="1" applyFill="1" applyBorder="1" applyAlignment="1">
      <alignment horizontal="center" vertical="center" wrapText="1"/>
    </xf>
    <xf numFmtId="0" fontId="7" fillId="6" borderId="14" xfId="5" applyFont="1" applyFill="1" applyBorder="1" applyAlignment="1">
      <alignment horizontal="center" vertical="center" wrapText="1"/>
    </xf>
    <xf numFmtId="0" fontId="12" fillId="7" borderId="8" xfId="5" applyFont="1" applyFill="1" applyBorder="1" applyAlignment="1">
      <alignment horizontal="center"/>
    </xf>
    <xf numFmtId="0" fontId="12" fillId="7" borderId="9" xfId="5" applyFont="1" applyFill="1" applyBorder="1" applyAlignment="1">
      <alignment horizontal="center"/>
    </xf>
    <xf numFmtId="3" fontId="7" fillId="0" borderId="10" xfId="5" applyNumberFormat="1" applyFont="1" applyBorder="1" applyAlignment="1">
      <alignment horizontal="center" vertical="center" wrapText="1"/>
    </xf>
    <xf numFmtId="3" fontId="7" fillId="0" borderId="11" xfId="5" applyNumberFormat="1" applyFont="1" applyBorder="1" applyAlignment="1">
      <alignment horizontal="center" vertical="center" wrapText="1"/>
    </xf>
    <xf numFmtId="0" fontId="13" fillId="0" borderId="12" xfId="5" applyFont="1" applyBorder="1" applyAlignment="1">
      <alignment horizontal="center" vertical="center" wrapText="1"/>
    </xf>
    <xf numFmtId="0" fontId="13" fillId="0" borderId="18" xfId="5" applyFont="1" applyBorder="1" applyAlignment="1">
      <alignment horizontal="center" vertical="center" wrapText="1"/>
    </xf>
    <xf numFmtId="0" fontId="13" fillId="0" borderId="19" xfId="5" applyFont="1" applyBorder="1" applyAlignment="1">
      <alignment horizontal="center" vertical="center" wrapText="1"/>
    </xf>
    <xf numFmtId="0" fontId="13" fillId="0" borderId="20" xfId="5" applyFont="1" applyBorder="1" applyAlignment="1">
      <alignment horizontal="center" vertical="center" wrapText="1"/>
    </xf>
    <xf numFmtId="3" fontId="7" fillId="0" borderId="1" xfId="5" applyNumberFormat="1" applyFont="1" applyBorder="1" applyAlignment="1">
      <alignment horizontal="center" vertical="center" wrapText="1"/>
    </xf>
    <xf numFmtId="0" fontId="7" fillId="0" borderId="1" xfId="5" applyFont="1" applyBorder="1" applyAlignment="1">
      <alignment horizontal="center" vertical="center" wrapText="1"/>
    </xf>
    <xf numFmtId="0" fontId="7" fillId="0" borderId="5" xfId="5" applyFont="1" applyBorder="1" applyAlignment="1">
      <alignment horizontal="center" vertical="center" wrapText="1"/>
    </xf>
    <xf numFmtId="0" fontId="0" fillId="0" borderId="14" xfId="0" applyBorder="1" applyAlignment="1">
      <alignment horizontal="center" vertical="center" wrapText="1"/>
    </xf>
    <xf numFmtId="0" fontId="15" fillId="0" borderId="14" xfId="0" applyFont="1" applyBorder="1" applyAlignment="1">
      <alignment horizontal="center" vertical="center" wrapText="1"/>
    </xf>
    <xf numFmtId="4" fontId="7" fillId="7" borderId="16" xfId="5" applyNumberFormat="1" applyFont="1" applyFill="1" applyBorder="1" applyAlignment="1">
      <alignment horizontal="center"/>
    </xf>
    <xf numFmtId="4" fontId="7" fillId="7" borderId="17" xfId="5" applyNumberFormat="1" applyFont="1" applyFill="1" applyBorder="1" applyAlignment="1">
      <alignment horizontal="center"/>
    </xf>
    <xf numFmtId="0" fontId="16" fillId="8" borderId="8" xfId="5" applyFont="1" applyFill="1" applyBorder="1" applyAlignment="1">
      <alignment horizontal="center" vertical="center" wrapText="1"/>
    </xf>
    <xf numFmtId="0" fontId="16" fillId="8" borderId="16" xfId="5" applyFont="1" applyFill="1" applyBorder="1" applyAlignment="1">
      <alignment horizontal="center" vertical="center" wrapText="1"/>
    </xf>
    <xf numFmtId="0" fontId="16" fillId="8" borderId="21" xfId="5" applyFont="1" applyFill="1" applyBorder="1" applyAlignment="1">
      <alignment horizontal="center" vertical="top" wrapText="1"/>
    </xf>
    <xf numFmtId="3" fontId="16" fillId="8" borderId="8" xfId="5" applyNumberFormat="1" applyFont="1" applyFill="1" applyBorder="1" applyAlignment="1">
      <alignment horizontal="center" vertical="center"/>
    </xf>
    <xf numFmtId="3" fontId="28" fillId="0" borderId="7" xfId="5" applyNumberFormat="1" applyBorder="1" applyAlignment="1">
      <alignment horizontal="center" vertical="center"/>
    </xf>
    <xf numFmtId="0" fontId="28" fillId="0" borderId="9" xfId="5" applyBorder="1" applyAlignment="1"/>
    <xf numFmtId="3" fontId="28" fillId="0" borderId="16" xfId="5" applyNumberFormat="1" applyBorder="1" applyAlignment="1">
      <alignment horizontal="center" vertical="center"/>
    </xf>
    <xf numFmtId="3" fontId="28" fillId="0" borderId="24" xfId="5" applyNumberFormat="1" applyBorder="1" applyAlignment="1">
      <alignment horizontal="center" vertical="center"/>
    </xf>
    <xf numFmtId="0" fontId="28" fillId="0" borderId="17" xfId="5" applyBorder="1" applyAlignment="1"/>
    <xf numFmtId="3" fontId="11" fillId="6" borderId="5" xfId="5" applyNumberFormat="1" applyFont="1" applyFill="1" applyBorder="1" applyAlignment="1">
      <alignment horizontal="center" vertical="center"/>
    </xf>
    <xf numFmtId="3" fontId="28" fillId="0" borderId="14" xfId="5" applyNumberFormat="1" applyBorder="1" applyAlignment="1">
      <alignment horizontal="center" vertical="center"/>
    </xf>
    <xf numFmtId="3" fontId="11" fillId="4" borderId="5" xfId="5" applyNumberFormat="1" applyFont="1" applyFill="1" applyBorder="1" applyAlignment="1">
      <alignment horizontal="center" vertical="center"/>
    </xf>
    <xf numFmtId="44" fontId="7" fillId="9" borderId="2" xfId="4" applyNumberFormat="1" applyFont="1" applyFill="1" applyBorder="1" applyAlignment="1"/>
    <xf numFmtId="44" fontId="7" fillId="9" borderId="4" xfId="4" applyNumberFormat="1" applyFont="1" applyFill="1" applyBorder="1" applyAlignment="1"/>
    <xf numFmtId="0" fontId="21" fillId="10" borderId="40" xfId="5" applyFont="1" applyFill="1" applyBorder="1" applyAlignment="1">
      <alignment horizontal="center" vertical="center" wrapText="1"/>
    </xf>
    <xf numFmtId="0" fontId="21" fillId="10" borderId="41" xfId="5" applyFont="1" applyFill="1" applyBorder="1" applyAlignment="1">
      <alignment horizontal="center" vertical="center" wrapText="1"/>
    </xf>
    <xf numFmtId="0" fontId="21" fillId="10" borderId="21" xfId="5" applyFont="1" applyFill="1" applyBorder="1" applyAlignment="1">
      <alignment horizontal="center" vertical="top" wrapText="1"/>
    </xf>
    <xf numFmtId="3" fontId="21" fillId="10" borderId="8" xfId="5" applyNumberFormat="1" applyFont="1" applyFill="1" applyBorder="1" applyAlignment="1">
      <alignment horizontal="center" vertical="center"/>
    </xf>
    <xf numFmtId="44" fontId="7" fillId="0" borderId="0" xfId="5" applyNumberFormat="1" applyFont="1" applyAlignment="1"/>
    <xf numFmtId="0" fontId="23" fillId="3" borderId="8" xfId="5" applyFont="1" applyFill="1" applyBorder="1" applyAlignment="1">
      <alignment horizontal="center" vertical="center" wrapText="1"/>
    </xf>
    <xf numFmtId="0" fontId="23" fillId="3" borderId="16" xfId="5" applyFont="1" applyFill="1" applyBorder="1" applyAlignment="1">
      <alignment horizontal="center" vertical="center" wrapText="1"/>
    </xf>
    <xf numFmtId="0" fontId="23" fillId="3" borderId="21" xfId="5" applyFont="1" applyFill="1" applyBorder="1" applyAlignment="1">
      <alignment horizontal="center" vertical="top" wrapText="1"/>
    </xf>
    <xf numFmtId="3" fontId="23" fillId="3" borderId="8" xfId="5" applyNumberFormat="1" applyFont="1" applyFill="1" applyBorder="1" applyAlignment="1">
      <alignment horizontal="center" vertical="center"/>
    </xf>
    <xf numFmtId="3" fontId="23" fillId="3" borderId="7" xfId="5" applyNumberFormat="1" applyFont="1" applyFill="1" applyBorder="1" applyAlignment="1">
      <alignment horizontal="center" vertical="center"/>
    </xf>
    <xf numFmtId="3" fontId="23" fillId="3" borderId="16" xfId="5" applyNumberFormat="1" applyFont="1" applyFill="1" applyBorder="1" applyAlignment="1">
      <alignment horizontal="center" vertical="center"/>
    </xf>
    <xf numFmtId="3" fontId="23" fillId="3" borderId="24" xfId="5" applyNumberFormat="1" applyFont="1" applyFill="1" applyBorder="1" applyAlignment="1">
      <alignment horizontal="center" vertical="center"/>
    </xf>
    <xf numFmtId="0" fontId="25" fillId="11" borderId="0" xfId="5" applyFont="1" applyFill="1" applyAlignment="1">
      <alignment horizontal="center"/>
    </xf>
    <xf numFmtId="0" fontId="28" fillId="11" borderId="0" xfId="5" applyFill="1" applyAlignment="1">
      <alignment horizontal="center"/>
    </xf>
    <xf numFmtId="0" fontId="25" fillId="16" borderId="0" xfId="5" applyFont="1" applyFill="1" applyAlignment="1">
      <alignment horizontal="center"/>
    </xf>
    <xf numFmtId="0" fontId="28" fillId="16" borderId="0" xfId="5" applyFill="1" applyAlignment="1">
      <alignment horizontal="center"/>
    </xf>
    <xf numFmtId="3" fontId="11" fillId="6" borderId="14" xfId="5" applyNumberFormat="1" applyFont="1" applyFill="1" applyBorder="1" applyAlignment="1">
      <alignment horizontal="center" vertical="center"/>
    </xf>
    <xf numFmtId="0" fontId="34" fillId="14" borderId="1" xfId="0" applyFont="1" applyFill="1" applyBorder="1" applyAlignment="1">
      <alignment wrapText="1"/>
    </xf>
    <xf numFmtId="0" fontId="5" fillId="14" borderId="1" xfId="0" applyFont="1" applyFill="1" applyBorder="1" applyAlignment="1">
      <alignment wrapText="1"/>
    </xf>
  </cellXfs>
  <cellStyles count="9">
    <cellStyle name="Euro" xfId="1" xr:uid="{00000000-0005-0000-0000-000000000000}"/>
    <cellStyle name="Milliers" xfId="2" builtinId="3"/>
    <cellStyle name="Milliers 2" xfId="3" xr:uid="{00000000-0005-0000-0000-000002000000}"/>
    <cellStyle name="Monétaire 2" xfId="4" xr:uid="{00000000-0005-0000-0000-000003000000}"/>
    <cellStyle name="Normal" xfId="0" builtinId="0"/>
    <cellStyle name="Normal 2" xfId="5" xr:uid="{00000000-0005-0000-0000-000005000000}"/>
    <cellStyle name="Normal 3" xfId="6" xr:uid="{00000000-0005-0000-0000-000006000000}"/>
    <cellStyle name="Normal_EPPEQ_2012_2013_FICHIER_AVIS Original BUDGET ter" xfId="7" xr:uid="{00000000-0005-0000-0000-000007000000}"/>
    <cellStyle name="Pourcentage 2" xfId="8" xr:uid="{00000000-0005-0000-0000-000008000000}"/>
  </cellStyles>
  <dxfs count="6">
    <dxf>
      <font>
        <b/>
        <i val="0"/>
        <color rgb="FF00B0F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93"/>
  <sheetViews>
    <sheetView tabSelected="1" topLeftCell="Q1" zoomScale="120" zoomScaleNormal="120" workbookViewId="0">
      <pane ySplit="1" topLeftCell="A2" activePane="bottomLeft" state="frozen"/>
      <selection activeCell="L1" sqref="L1"/>
      <selection pane="bottomLeft" activeCell="AK150" sqref="AK150"/>
    </sheetView>
  </sheetViews>
  <sheetFormatPr baseColWidth="10" defaultColWidth="21.125" defaultRowHeight="12" x14ac:dyDescent="0.2"/>
  <cols>
    <col min="1" max="1" width="3.875" style="27" customWidth="1"/>
    <col min="2" max="2" width="5.125" style="29" customWidth="1"/>
    <col min="3" max="3" width="7.375" style="30" customWidth="1"/>
    <col min="4" max="5" width="9" style="29" customWidth="1"/>
    <col min="6" max="6" width="34.5" style="27" customWidth="1"/>
    <col min="7" max="7" width="21.125" style="27" hidden="1" customWidth="1"/>
    <col min="8" max="8" width="8.125" style="29" hidden="1" customWidth="1"/>
    <col min="9" max="9" width="17.875" style="31" hidden="1" customWidth="1"/>
    <col min="10" max="10" width="8.75" style="27" customWidth="1"/>
    <col min="11" max="11" width="7" style="29" customWidth="1"/>
    <col min="12" max="12" width="5.125" style="29" hidden="1" customWidth="1"/>
    <col min="13" max="13" width="16.375" style="27" hidden="1" customWidth="1"/>
    <col min="14" max="14" width="5.375" style="29" hidden="1" customWidth="1"/>
    <col min="15" max="15" width="21.125" style="27" customWidth="1"/>
    <col min="16" max="16" width="7.875" style="29" hidden="1" customWidth="1"/>
    <col min="17" max="17" width="35.375" style="27" customWidth="1"/>
    <col min="18" max="18" width="11.25" style="27" hidden="1" customWidth="1"/>
    <col min="19" max="19" width="29.875" style="27" hidden="1" customWidth="1"/>
    <col min="20" max="20" width="7.5" style="29" hidden="1" customWidth="1"/>
    <col min="21" max="21" width="7.25" style="29" hidden="1" customWidth="1"/>
    <col min="22" max="22" width="31.5" style="27" hidden="1" customWidth="1"/>
    <col min="23" max="23" width="4.875" style="29" hidden="1" customWidth="1"/>
    <col min="24" max="24" width="9.5" style="32" hidden="1" customWidth="1"/>
    <col min="25" max="25" width="10.5" style="32" hidden="1" customWidth="1"/>
    <col min="26" max="26" width="5.875" style="29" hidden="1" customWidth="1"/>
    <col min="27" max="27" width="21.125" style="27" hidden="1" customWidth="1"/>
    <col min="28" max="28" width="15.625" style="29" hidden="1" customWidth="1"/>
    <col min="29" max="29" width="11.25" style="29" hidden="1" customWidth="1"/>
    <col min="30" max="34" width="10.5" style="29" hidden="1" customWidth="1"/>
    <col min="35" max="35" width="21.125" style="226" customWidth="1"/>
    <col min="36" max="36" width="21.125" style="27" customWidth="1"/>
    <col min="37" max="37" width="21.125" style="226" customWidth="1"/>
    <col min="38" max="16384" width="21.125" style="27"/>
  </cols>
  <sheetData>
    <row r="1" spans="1:37" s="16" customFormat="1" ht="61.15" customHeight="1" x14ac:dyDescent="0.2">
      <c r="A1" s="4" t="s">
        <v>3</v>
      </c>
      <c r="B1" s="4" t="s">
        <v>1122</v>
      </c>
      <c r="C1" s="5" t="s">
        <v>4</v>
      </c>
      <c r="D1" s="5" t="s">
        <v>5</v>
      </c>
      <c r="E1" s="4" t="s">
        <v>1123</v>
      </c>
      <c r="F1" s="6" t="s">
        <v>1124</v>
      </c>
      <c r="G1" s="7" t="s">
        <v>0</v>
      </c>
      <c r="H1" s="8" t="s">
        <v>6</v>
      </c>
      <c r="I1" s="9" t="s">
        <v>1125</v>
      </c>
      <c r="J1" s="4" t="s">
        <v>1126</v>
      </c>
      <c r="K1" s="4" t="s">
        <v>1127</v>
      </c>
      <c r="L1" s="4" t="s">
        <v>7</v>
      </c>
      <c r="M1" s="8" t="s">
        <v>8</v>
      </c>
      <c r="N1" s="4" t="s">
        <v>9</v>
      </c>
      <c r="O1" s="8" t="s">
        <v>10</v>
      </c>
      <c r="P1" s="4" t="s">
        <v>1128</v>
      </c>
      <c r="Q1" s="7" t="s">
        <v>1</v>
      </c>
      <c r="R1" s="7" t="s">
        <v>1129</v>
      </c>
      <c r="S1" s="7" t="s">
        <v>1130</v>
      </c>
      <c r="T1" s="5" t="s">
        <v>1131</v>
      </c>
      <c r="U1" s="5" t="s">
        <v>1132</v>
      </c>
      <c r="V1" s="10" t="s">
        <v>2</v>
      </c>
      <c r="W1" s="5" t="s">
        <v>1133</v>
      </c>
      <c r="X1" s="11" t="s">
        <v>1134</v>
      </c>
      <c r="Y1" s="11" t="s">
        <v>1135</v>
      </c>
      <c r="Z1" s="5" t="s">
        <v>1136</v>
      </c>
      <c r="AA1" s="4" t="s">
        <v>1137</v>
      </c>
      <c r="AB1" s="4" t="s">
        <v>1138</v>
      </c>
      <c r="AC1" s="4" t="s">
        <v>1139</v>
      </c>
      <c r="AD1" s="12" t="s">
        <v>1140</v>
      </c>
      <c r="AE1" s="12" t="s">
        <v>1141</v>
      </c>
      <c r="AF1" s="12" t="s">
        <v>1142</v>
      </c>
      <c r="AG1" s="12" t="s">
        <v>11</v>
      </c>
      <c r="AH1" s="12" t="s">
        <v>1143</v>
      </c>
      <c r="AI1" s="13" t="s">
        <v>1144</v>
      </c>
      <c r="AJ1" s="14" t="s">
        <v>1145</v>
      </c>
      <c r="AK1" s="15" t="s">
        <v>1146</v>
      </c>
    </row>
    <row r="2" spans="1:37" x14ac:dyDescent="0.2">
      <c r="A2" s="17"/>
      <c r="B2" s="18" t="s">
        <v>31</v>
      </c>
      <c r="C2" s="19">
        <v>6</v>
      </c>
      <c r="D2" s="20">
        <v>2970</v>
      </c>
      <c r="E2" s="20">
        <v>5900</v>
      </c>
      <c r="F2" s="21" t="s">
        <v>108</v>
      </c>
      <c r="G2" s="21" t="s">
        <v>109</v>
      </c>
      <c r="H2" s="20">
        <v>5100</v>
      </c>
      <c r="I2" s="21" t="s">
        <v>113</v>
      </c>
      <c r="J2" s="21" t="s">
        <v>66</v>
      </c>
      <c r="K2" s="18" t="s">
        <v>66</v>
      </c>
      <c r="L2" s="18" t="s">
        <v>67</v>
      </c>
      <c r="M2" s="21" t="s">
        <v>68</v>
      </c>
      <c r="N2" s="18" t="s">
        <v>69</v>
      </c>
      <c r="O2" s="21" t="s">
        <v>70</v>
      </c>
      <c r="P2" s="18" t="s">
        <v>71</v>
      </c>
      <c r="Q2" s="21" t="s">
        <v>65</v>
      </c>
      <c r="R2" s="21" t="s">
        <v>110</v>
      </c>
      <c r="S2" s="21" t="s">
        <v>112</v>
      </c>
      <c r="T2" s="20">
        <v>15</v>
      </c>
      <c r="U2" s="18" t="s">
        <v>114</v>
      </c>
      <c r="V2" s="21" t="s">
        <v>111</v>
      </c>
      <c r="W2" s="22">
        <v>1</v>
      </c>
      <c r="X2" s="23">
        <v>4000</v>
      </c>
      <c r="Y2" s="23">
        <v>4000</v>
      </c>
      <c r="Z2" s="20">
        <v>0</v>
      </c>
      <c r="AA2" s="21" t="s">
        <v>63</v>
      </c>
      <c r="AB2" s="18" t="s">
        <v>64</v>
      </c>
      <c r="AC2" s="24"/>
      <c r="AD2" s="25">
        <f t="shared" ref="AD2:AD12" si="0">X2*0.8</f>
        <v>3200</v>
      </c>
      <c r="AE2" s="25">
        <f t="shared" ref="AE2:AE12" si="1">X2-AD2</f>
        <v>800</v>
      </c>
      <c r="AF2" s="25">
        <f t="shared" ref="AF2:AF12" si="2">X2*1.21*0.8</f>
        <v>3872</v>
      </c>
      <c r="AG2" s="25">
        <f t="shared" ref="AG2:AG12" si="3">X2*1.21-AF2</f>
        <v>968</v>
      </c>
      <c r="AH2" s="26">
        <f t="shared" ref="AH2:AH12" si="4">AF2+AG2</f>
        <v>4840</v>
      </c>
      <c r="AI2" s="224" t="s">
        <v>30</v>
      </c>
      <c r="AJ2" s="17" t="s">
        <v>1150</v>
      </c>
      <c r="AK2" s="285"/>
    </row>
    <row r="3" spans="1:37" x14ac:dyDescent="0.2">
      <c r="A3" s="17"/>
      <c r="B3" s="18" t="s">
        <v>31</v>
      </c>
      <c r="C3" s="19">
        <v>6</v>
      </c>
      <c r="D3" s="20">
        <v>2970</v>
      </c>
      <c r="E3" s="20">
        <v>5900</v>
      </c>
      <c r="F3" s="21" t="s">
        <v>108</v>
      </c>
      <c r="G3" s="21" t="s">
        <v>109</v>
      </c>
      <c r="H3" s="20">
        <v>5100</v>
      </c>
      <c r="I3" s="21" t="s">
        <v>113</v>
      </c>
      <c r="J3" s="21" t="s">
        <v>66</v>
      </c>
      <c r="K3" s="18" t="s">
        <v>66</v>
      </c>
      <c r="L3" s="18" t="s">
        <v>67</v>
      </c>
      <c r="M3" s="21" t="s">
        <v>68</v>
      </c>
      <c r="N3" s="18" t="s">
        <v>69</v>
      </c>
      <c r="O3" s="21" t="s">
        <v>70</v>
      </c>
      <c r="P3" s="18" t="s">
        <v>71</v>
      </c>
      <c r="Q3" s="21" t="s">
        <v>65</v>
      </c>
      <c r="R3" s="21" t="s">
        <v>115</v>
      </c>
      <c r="S3" s="21" t="s">
        <v>117</v>
      </c>
      <c r="T3" s="20">
        <v>15</v>
      </c>
      <c r="U3" s="18" t="s">
        <v>118</v>
      </c>
      <c r="V3" s="21" t="s">
        <v>116</v>
      </c>
      <c r="W3" s="22">
        <v>1</v>
      </c>
      <c r="X3" s="23">
        <v>8600</v>
      </c>
      <c r="Y3" s="23">
        <v>8600</v>
      </c>
      <c r="Z3" s="20">
        <v>0</v>
      </c>
      <c r="AA3" s="21" t="s">
        <v>63</v>
      </c>
      <c r="AB3" s="18" t="s">
        <v>64</v>
      </c>
      <c r="AC3" s="24"/>
      <c r="AD3" s="25">
        <f t="shared" si="0"/>
        <v>6880</v>
      </c>
      <c r="AE3" s="25">
        <f t="shared" si="1"/>
        <v>1720</v>
      </c>
      <c r="AF3" s="25">
        <f t="shared" si="2"/>
        <v>8324.8000000000011</v>
      </c>
      <c r="AG3" s="25">
        <f t="shared" si="3"/>
        <v>2081.1999999999989</v>
      </c>
      <c r="AH3" s="26">
        <f t="shared" si="4"/>
        <v>10406</v>
      </c>
      <c r="AI3" s="224" t="s">
        <v>30</v>
      </c>
      <c r="AJ3" s="17" t="s">
        <v>1150</v>
      </c>
      <c r="AK3" s="286"/>
    </row>
    <row r="4" spans="1:37" x14ac:dyDescent="0.2">
      <c r="A4" s="17"/>
      <c r="B4" s="18" t="s">
        <v>31</v>
      </c>
      <c r="C4" s="19">
        <v>6</v>
      </c>
      <c r="D4" s="20">
        <v>2970</v>
      </c>
      <c r="E4" s="20">
        <v>5900</v>
      </c>
      <c r="F4" s="21" t="s">
        <v>108</v>
      </c>
      <c r="G4" s="21" t="s">
        <v>109</v>
      </c>
      <c r="H4" s="20">
        <v>5100</v>
      </c>
      <c r="I4" s="21" t="s">
        <v>113</v>
      </c>
      <c r="J4" s="21" t="s">
        <v>66</v>
      </c>
      <c r="K4" s="18" t="s">
        <v>66</v>
      </c>
      <c r="L4" s="18" t="s">
        <v>124</v>
      </c>
      <c r="M4" s="21" t="s">
        <v>125</v>
      </c>
      <c r="N4" s="18" t="s">
        <v>126</v>
      </c>
      <c r="O4" s="21" t="s">
        <v>127</v>
      </c>
      <c r="P4" s="18" t="s">
        <v>128</v>
      </c>
      <c r="Q4" s="21" t="s">
        <v>120</v>
      </c>
      <c r="R4" s="21" t="s">
        <v>121</v>
      </c>
      <c r="S4" s="21" t="s">
        <v>123</v>
      </c>
      <c r="T4" s="20">
        <v>14</v>
      </c>
      <c r="U4" s="18" t="s">
        <v>129</v>
      </c>
      <c r="V4" s="21" t="s">
        <v>122</v>
      </c>
      <c r="W4" s="22">
        <v>1</v>
      </c>
      <c r="X4" s="23">
        <v>5000</v>
      </c>
      <c r="Y4" s="23">
        <v>5000</v>
      </c>
      <c r="Z4" s="20">
        <v>0</v>
      </c>
      <c r="AA4" s="17"/>
      <c r="AB4" s="18" t="s">
        <v>119</v>
      </c>
      <c r="AC4" s="24"/>
      <c r="AD4" s="25">
        <f t="shared" si="0"/>
        <v>4000</v>
      </c>
      <c r="AE4" s="25">
        <f t="shared" si="1"/>
        <v>1000</v>
      </c>
      <c r="AF4" s="25">
        <f t="shared" si="2"/>
        <v>4840</v>
      </c>
      <c r="AG4" s="25">
        <f t="shared" si="3"/>
        <v>1210</v>
      </c>
      <c r="AH4" s="26">
        <f t="shared" si="4"/>
        <v>6050</v>
      </c>
      <c r="AI4" s="224" t="s">
        <v>30</v>
      </c>
      <c r="AJ4" s="17" t="s">
        <v>1150</v>
      </c>
      <c r="AK4" s="227"/>
    </row>
    <row r="5" spans="1:37" x14ac:dyDescent="0.2">
      <c r="A5" s="17"/>
      <c r="B5" s="18" t="s">
        <v>31</v>
      </c>
      <c r="C5" s="19">
        <v>6</v>
      </c>
      <c r="D5" s="20">
        <v>2865</v>
      </c>
      <c r="E5" s="20">
        <v>5678</v>
      </c>
      <c r="F5" s="21" t="s">
        <v>175</v>
      </c>
      <c r="G5" s="21" t="s">
        <v>176</v>
      </c>
      <c r="H5" s="20">
        <v>5580</v>
      </c>
      <c r="I5" s="21" t="s">
        <v>180</v>
      </c>
      <c r="J5" s="17"/>
      <c r="K5" s="18" t="s">
        <v>20</v>
      </c>
      <c r="L5" s="18" t="s">
        <v>124</v>
      </c>
      <c r="M5" s="21" t="s">
        <v>125</v>
      </c>
      <c r="N5" s="18" t="s">
        <v>169</v>
      </c>
      <c r="O5" s="21" t="s">
        <v>170</v>
      </c>
      <c r="P5" s="18" t="s">
        <v>174</v>
      </c>
      <c r="Q5" s="21" t="s">
        <v>173</v>
      </c>
      <c r="R5" s="21" t="s">
        <v>177</v>
      </c>
      <c r="S5" s="21" t="s">
        <v>179</v>
      </c>
      <c r="T5" s="20">
        <v>25</v>
      </c>
      <c r="U5" s="18" t="s">
        <v>181</v>
      </c>
      <c r="V5" s="21" t="s">
        <v>178</v>
      </c>
      <c r="W5" s="22">
        <v>1</v>
      </c>
      <c r="X5" s="23">
        <v>20000</v>
      </c>
      <c r="Y5" s="23">
        <v>21000</v>
      </c>
      <c r="Z5" s="20">
        <v>1</v>
      </c>
      <c r="AA5" s="17"/>
      <c r="AB5" s="24"/>
      <c r="AC5" s="24"/>
      <c r="AD5" s="25">
        <f t="shared" si="0"/>
        <v>16000</v>
      </c>
      <c r="AE5" s="25">
        <f t="shared" si="1"/>
        <v>4000</v>
      </c>
      <c r="AF5" s="25">
        <f t="shared" si="2"/>
        <v>19360</v>
      </c>
      <c r="AG5" s="25">
        <f t="shared" si="3"/>
        <v>4840</v>
      </c>
      <c r="AH5" s="26">
        <f t="shared" si="4"/>
        <v>24200</v>
      </c>
      <c r="AI5" s="224" t="s">
        <v>30</v>
      </c>
      <c r="AJ5" s="17" t="s">
        <v>1150</v>
      </c>
      <c r="AK5" s="227"/>
    </row>
    <row r="6" spans="1:37" x14ac:dyDescent="0.2">
      <c r="A6" s="17"/>
      <c r="B6" s="18" t="s">
        <v>31</v>
      </c>
      <c r="C6" s="19">
        <v>6</v>
      </c>
      <c r="D6" s="20">
        <v>2865</v>
      </c>
      <c r="E6" s="20">
        <v>5678</v>
      </c>
      <c r="F6" s="21" t="s">
        <v>175</v>
      </c>
      <c r="G6" s="21" t="s">
        <v>176</v>
      </c>
      <c r="H6" s="20">
        <v>5580</v>
      </c>
      <c r="I6" s="21" t="s">
        <v>180</v>
      </c>
      <c r="J6" s="17"/>
      <c r="K6" s="18" t="s">
        <v>20</v>
      </c>
      <c r="L6" s="18" t="s">
        <v>124</v>
      </c>
      <c r="M6" s="21" t="s">
        <v>125</v>
      </c>
      <c r="N6" s="18" t="s">
        <v>169</v>
      </c>
      <c r="O6" s="21" t="s">
        <v>170</v>
      </c>
      <c r="P6" s="18" t="s">
        <v>174</v>
      </c>
      <c r="Q6" s="21" t="s">
        <v>173</v>
      </c>
      <c r="R6" s="21" t="s">
        <v>177</v>
      </c>
      <c r="S6" s="21" t="s">
        <v>179</v>
      </c>
      <c r="T6" s="20">
        <v>25</v>
      </c>
      <c r="U6" s="18" t="s">
        <v>183</v>
      </c>
      <c r="V6" s="21" t="s">
        <v>182</v>
      </c>
      <c r="W6" s="22">
        <v>2</v>
      </c>
      <c r="X6" s="23">
        <v>1000</v>
      </c>
      <c r="Y6" s="23">
        <v>21000</v>
      </c>
      <c r="Z6" s="20">
        <v>1</v>
      </c>
      <c r="AA6" s="17"/>
      <c r="AB6" s="24"/>
      <c r="AC6" s="24"/>
      <c r="AD6" s="25">
        <f t="shared" si="0"/>
        <v>800</v>
      </c>
      <c r="AE6" s="25">
        <f t="shared" si="1"/>
        <v>200</v>
      </c>
      <c r="AF6" s="25">
        <f t="shared" si="2"/>
        <v>968</v>
      </c>
      <c r="AG6" s="25">
        <f t="shared" si="3"/>
        <v>242</v>
      </c>
      <c r="AH6" s="26">
        <f t="shared" si="4"/>
        <v>1210</v>
      </c>
      <c r="AI6" s="224" t="s">
        <v>30</v>
      </c>
      <c r="AJ6" s="17" t="s">
        <v>1150</v>
      </c>
      <c r="AK6" s="227"/>
    </row>
    <row r="7" spans="1:37" x14ac:dyDescent="0.2">
      <c r="A7" s="17"/>
      <c r="B7" s="18" t="s">
        <v>31</v>
      </c>
      <c r="C7" s="19">
        <v>6</v>
      </c>
      <c r="D7" s="20">
        <v>2965</v>
      </c>
      <c r="E7" s="20">
        <v>5891</v>
      </c>
      <c r="F7" s="21" t="s">
        <v>269</v>
      </c>
      <c r="G7" s="21" t="s">
        <v>270</v>
      </c>
      <c r="H7" s="20">
        <v>5100</v>
      </c>
      <c r="I7" s="21" t="s">
        <v>113</v>
      </c>
      <c r="J7" s="17"/>
      <c r="K7" s="18" t="s">
        <v>20</v>
      </c>
      <c r="L7" s="18" t="s">
        <v>124</v>
      </c>
      <c r="M7" s="21" t="s">
        <v>125</v>
      </c>
      <c r="N7" s="18" t="s">
        <v>185</v>
      </c>
      <c r="O7" s="21" t="s">
        <v>186</v>
      </c>
      <c r="P7" s="18" t="s">
        <v>275</v>
      </c>
      <c r="Q7" s="21" t="s">
        <v>271</v>
      </c>
      <c r="R7" s="21" t="s">
        <v>272</v>
      </c>
      <c r="S7" s="21" t="s">
        <v>274</v>
      </c>
      <c r="T7" s="20">
        <v>125</v>
      </c>
      <c r="U7" s="18" t="s">
        <v>276</v>
      </c>
      <c r="V7" s="21" t="s">
        <v>273</v>
      </c>
      <c r="W7" s="22">
        <v>4</v>
      </c>
      <c r="X7" s="23">
        <v>3800</v>
      </c>
      <c r="Y7" s="23">
        <v>18650</v>
      </c>
      <c r="Z7" s="20">
        <v>1</v>
      </c>
      <c r="AA7" s="17"/>
      <c r="AB7" s="24"/>
      <c r="AC7" s="24"/>
      <c r="AD7" s="25">
        <f t="shared" si="0"/>
        <v>3040</v>
      </c>
      <c r="AE7" s="25">
        <f t="shared" si="1"/>
        <v>760</v>
      </c>
      <c r="AF7" s="25">
        <f t="shared" si="2"/>
        <v>3678.4</v>
      </c>
      <c r="AG7" s="25">
        <f t="shared" si="3"/>
        <v>919.59999999999991</v>
      </c>
      <c r="AH7" s="26">
        <f t="shared" si="4"/>
        <v>4598</v>
      </c>
      <c r="AI7" s="224" t="s">
        <v>30</v>
      </c>
      <c r="AJ7" s="17" t="s">
        <v>1150</v>
      </c>
      <c r="AK7" s="227"/>
    </row>
    <row r="8" spans="1:37" x14ac:dyDescent="0.2">
      <c r="A8" s="17"/>
      <c r="B8" s="18" t="s">
        <v>31</v>
      </c>
      <c r="C8" s="19">
        <v>6</v>
      </c>
      <c r="D8" s="20">
        <v>2965</v>
      </c>
      <c r="E8" s="20">
        <v>5891</v>
      </c>
      <c r="F8" s="21" t="s">
        <v>269</v>
      </c>
      <c r="G8" s="21" t="s">
        <v>270</v>
      </c>
      <c r="H8" s="20">
        <v>5100</v>
      </c>
      <c r="I8" s="21" t="s">
        <v>113</v>
      </c>
      <c r="J8" s="17"/>
      <c r="K8" s="18" t="s">
        <v>20</v>
      </c>
      <c r="L8" s="18" t="s">
        <v>124</v>
      </c>
      <c r="M8" s="21" t="s">
        <v>125</v>
      </c>
      <c r="N8" s="18" t="s">
        <v>185</v>
      </c>
      <c r="O8" s="21" t="s">
        <v>186</v>
      </c>
      <c r="P8" s="18" t="s">
        <v>275</v>
      </c>
      <c r="Q8" s="21" t="s">
        <v>271</v>
      </c>
      <c r="R8" s="21" t="s">
        <v>272</v>
      </c>
      <c r="S8" s="21" t="s">
        <v>274</v>
      </c>
      <c r="T8" s="20">
        <v>125</v>
      </c>
      <c r="U8" s="18" t="s">
        <v>278</v>
      </c>
      <c r="V8" s="21" t="s">
        <v>277</v>
      </c>
      <c r="W8" s="22">
        <v>4</v>
      </c>
      <c r="X8" s="23">
        <v>1050</v>
      </c>
      <c r="Y8" s="23">
        <v>18650</v>
      </c>
      <c r="Z8" s="20">
        <v>1</v>
      </c>
      <c r="AA8" s="17"/>
      <c r="AB8" s="24"/>
      <c r="AC8" s="24"/>
      <c r="AD8" s="25">
        <f t="shared" si="0"/>
        <v>840</v>
      </c>
      <c r="AE8" s="25">
        <f t="shared" si="1"/>
        <v>210</v>
      </c>
      <c r="AF8" s="25">
        <f t="shared" si="2"/>
        <v>1016.4000000000001</v>
      </c>
      <c r="AG8" s="25">
        <f t="shared" si="3"/>
        <v>254.09999999999991</v>
      </c>
      <c r="AH8" s="26">
        <f t="shared" si="4"/>
        <v>1270.5</v>
      </c>
      <c r="AI8" s="224" t="s">
        <v>30</v>
      </c>
      <c r="AJ8" s="17" t="s">
        <v>1150</v>
      </c>
      <c r="AK8" s="227"/>
    </row>
    <row r="9" spans="1:37" x14ac:dyDescent="0.2">
      <c r="A9" s="17"/>
      <c r="B9" s="18" t="s">
        <v>31</v>
      </c>
      <c r="C9" s="19">
        <v>6</v>
      </c>
      <c r="D9" s="20">
        <v>2965</v>
      </c>
      <c r="E9" s="20">
        <v>5891</v>
      </c>
      <c r="F9" s="21" t="s">
        <v>269</v>
      </c>
      <c r="G9" s="21" t="s">
        <v>270</v>
      </c>
      <c r="H9" s="20">
        <v>5100</v>
      </c>
      <c r="I9" s="21" t="s">
        <v>113</v>
      </c>
      <c r="J9" s="17"/>
      <c r="K9" s="18" t="s">
        <v>20</v>
      </c>
      <c r="L9" s="18" t="s">
        <v>124</v>
      </c>
      <c r="M9" s="21" t="s">
        <v>125</v>
      </c>
      <c r="N9" s="18" t="s">
        <v>185</v>
      </c>
      <c r="O9" s="21" t="s">
        <v>186</v>
      </c>
      <c r="P9" s="18" t="s">
        <v>275</v>
      </c>
      <c r="Q9" s="21" t="s">
        <v>271</v>
      </c>
      <c r="R9" s="21" t="s">
        <v>272</v>
      </c>
      <c r="S9" s="21" t="s">
        <v>274</v>
      </c>
      <c r="T9" s="20">
        <v>125</v>
      </c>
      <c r="U9" s="18" t="s">
        <v>279</v>
      </c>
      <c r="V9" s="21" t="s">
        <v>215</v>
      </c>
      <c r="W9" s="22">
        <v>8</v>
      </c>
      <c r="X9" s="23">
        <v>4160</v>
      </c>
      <c r="Y9" s="23">
        <v>18650</v>
      </c>
      <c r="Z9" s="20">
        <v>1</v>
      </c>
      <c r="AA9" s="17"/>
      <c r="AB9" s="24"/>
      <c r="AC9" s="24"/>
      <c r="AD9" s="25">
        <f t="shared" si="0"/>
        <v>3328</v>
      </c>
      <c r="AE9" s="25">
        <f t="shared" si="1"/>
        <v>832</v>
      </c>
      <c r="AF9" s="25">
        <f t="shared" si="2"/>
        <v>4026.8799999999997</v>
      </c>
      <c r="AG9" s="25">
        <f t="shared" si="3"/>
        <v>1006.7199999999998</v>
      </c>
      <c r="AH9" s="26">
        <f t="shared" si="4"/>
        <v>5033.5999999999995</v>
      </c>
      <c r="AI9" s="224" t="s">
        <v>30</v>
      </c>
      <c r="AJ9" s="17" t="s">
        <v>1150</v>
      </c>
      <c r="AK9" s="227"/>
    </row>
    <row r="10" spans="1:37" x14ac:dyDescent="0.2">
      <c r="A10" s="17"/>
      <c r="B10" s="18" t="s">
        <v>31</v>
      </c>
      <c r="C10" s="19">
        <v>6</v>
      </c>
      <c r="D10" s="20">
        <v>2965</v>
      </c>
      <c r="E10" s="20">
        <v>5891</v>
      </c>
      <c r="F10" s="21" t="s">
        <v>269</v>
      </c>
      <c r="G10" s="21" t="s">
        <v>270</v>
      </c>
      <c r="H10" s="20">
        <v>5100</v>
      </c>
      <c r="I10" s="21" t="s">
        <v>113</v>
      </c>
      <c r="J10" s="17"/>
      <c r="K10" s="18" t="s">
        <v>20</v>
      </c>
      <c r="L10" s="18" t="s">
        <v>124</v>
      </c>
      <c r="M10" s="21" t="s">
        <v>125</v>
      </c>
      <c r="N10" s="18" t="s">
        <v>185</v>
      </c>
      <c r="O10" s="21" t="s">
        <v>186</v>
      </c>
      <c r="P10" s="18" t="s">
        <v>275</v>
      </c>
      <c r="Q10" s="21" t="s">
        <v>271</v>
      </c>
      <c r="R10" s="21" t="s">
        <v>272</v>
      </c>
      <c r="S10" s="21" t="s">
        <v>274</v>
      </c>
      <c r="T10" s="20">
        <v>125</v>
      </c>
      <c r="U10" s="18" t="s">
        <v>280</v>
      </c>
      <c r="V10" s="21" t="s">
        <v>197</v>
      </c>
      <c r="W10" s="22">
        <v>8</v>
      </c>
      <c r="X10" s="23">
        <v>2240</v>
      </c>
      <c r="Y10" s="23">
        <v>18650</v>
      </c>
      <c r="Z10" s="20">
        <v>1</v>
      </c>
      <c r="AA10" s="17"/>
      <c r="AB10" s="24"/>
      <c r="AC10" s="24"/>
      <c r="AD10" s="25">
        <f t="shared" si="0"/>
        <v>1792</v>
      </c>
      <c r="AE10" s="25">
        <f t="shared" si="1"/>
        <v>448</v>
      </c>
      <c r="AF10" s="25">
        <f t="shared" si="2"/>
        <v>2168.3200000000002</v>
      </c>
      <c r="AG10" s="25">
        <f t="shared" si="3"/>
        <v>542.07999999999993</v>
      </c>
      <c r="AH10" s="26">
        <f t="shared" si="4"/>
        <v>2710.4</v>
      </c>
      <c r="AI10" s="224" t="s">
        <v>30</v>
      </c>
      <c r="AJ10" s="17" t="s">
        <v>1150</v>
      </c>
      <c r="AK10" s="227"/>
    </row>
    <row r="11" spans="1:37" x14ac:dyDescent="0.2">
      <c r="A11" s="17"/>
      <c r="B11" s="18" t="s">
        <v>31</v>
      </c>
      <c r="C11" s="19">
        <v>6</v>
      </c>
      <c r="D11" s="20">
        <v>2965</v>
      </c>
      <c r="E11" s="20">
        <v>5891</v>
      </c>
      <c r="F11" s="21" t="s">
        <v>269</v>
      </c>
      <c r="G11" s="21" t="s">
        <v>270</v>
      </c>
      <c r="H11" s="20">
        <v>5100</v>
      </c>
      <c r="I11" s="21" t="s">
        <v>113</v>
      </c>
      <c r="J11" s="17"/>
      <c r="K11" s="18" t="s">
        <v>20</v>
      </c>
      <c r="L11" s="18" t="s">
        <v>124</v>
      </c>
      <c r="M11" s="21" t="s">
        <v>125</v>
      </c>
      <c r="N11" s="18" t="s">
        <v>185</v>
      </c>
      <c r="O11" s="21" t="s">
        <v>186</v>
      </c>
      <c r="P11" s="18" t="s">
        <v>275</v>
      </c>
      <c r="Q11" s="21" t="s">
        <v>271</v>
      </c>
      <c r="R11" s="21" t="s">
        <v>272</v>
      </c>
      <c r="S11" s="21" t="s">
        <v>274</v>
      </c>
      <c r="T11" s="20">
        <v>125</v>
      </c>
      <c r="U11" s="18" t="s">
        <v>282</v>
      </c>
      <c r="V11" s="21" t="s">
        <v>281</v>
      </c>
      <c r="W11" s="22">
        <v>4</v>
      </c>
      <c r="X11" s="23">
        <v>1400</v>
      </c>
      <c r="Y11" s="23">
        <v>18650</v>
      </c>
      <c r="Z11" s="20">
        <v>1</v>
      </c>
      <c r="AA11" s="17"/>
      <c r="AB11" s="24"/>
      <c r="AC11" s="24"/>
      <c r="AD11" s="25">
        <f t="shared" si="0"/>
        <v>1120</v>
      </c>
      <c r="AE11" s="25">
        <f t="shared" si="1"/>
        <v>280</v>
      </c>
      <c r="AF11" s="25">
        <f t="shared" si="2"/>
        <v>1355.2</v>
      </c>
      <c r="AG11" s="25">
        <f t="shared" si="3"/>
        <v>338.79999999999995</v>
      </c>
      <c r="AH11" s="26">
        <f t="shared" si="4"/>
        <v>1694</v>
      </c>
      <c r="AI11" s="224" t="s">
        <v>30</v>
      </c>
      <c r="AJ11" s="17" t="s">
        <v>1150</v>
      </c>
      <c r="AK11" s="227"/>
    </row>
    <row r="12" spans="1:37" x14ac:dyDescent="0.2">
      <c r="A12" s="17"/>
      <c r="B12" s="18" t="s">
        <v>31</v>
      </c>
      <c r="C12" s="19">
        <v>6</v>
      </c>
      <c r="D12" s="20">
        <v>2965</v>
      </c>
      <c r="E12" s="20">
        <v>5891</v>
      </c>
      <c r="F12" s="21" t="s">
        <v>269</v>
      </c>
      <c r="G12" s="21" t="s">
        <v>270</v>
      </c>
      <c r="H12" s="20">
        <v>5100</v>
      </c>
      <c r="I12" s="21" t="s">
        <v>113</v>
      </c>
      <c r="J12" s="17"/>
      <c r="K12" s="18" t="s">
        <v>20</v>
      </c>
      <c r="L12" s="18" t="s">
        <v>124</v>
      </c>
      <c r="M12" s="21" t="s">
        <v>125</v>
      </c>
      <c r="N12" s="18" t="s">
        <v>185</v>
      </c>
      <c r="O12" s="21" t="s">
        <v>186</v>
      </c>
      <c r="P12" s="18" t="s">
        <v>275</v>
      </c>
      <c r="Q12" s="21" t="s">
        <v>271</v>
      </c>
      <c r="R12" s="21" t="s">
        <v>272</v>
      </c>
      <c r="S12" s="21" t="s">
        <v>274</v>
      </c>
      <c r="T12" s="20">
        <v>125</v>
      </c>
      <c r="U12" s="18" t="s">
        <v>284</v>
      </c>
      <c r="V12" s="21" t="s">
        <v>283</v>
      </c>
      <c r="W12" s="22">
        <v>4</v>
      </c>
      <c r="X12" s="23">
        <v>6000</v>
      </c>
      <c r="Y12" s="23">
        <v>18650</v>
      </c>
      <c r="Z12" s="20">
        <v>1</v>
      </c>
      <c r="AA12" s="17"/>
      <c r="AB12" s="24"/>
      <c r="AC12" s="24"/>
      <c r="AD12" s="25">
        <f t="shared" si="0"/>
        <v>4800</v>
      </c>
      <c r="AE12" s="25">
        <f t="shared" si="1"/>
        <v>1200</v>
      </c>
      <c r="AF12" s="25">
        <f t="shared" si="2"/>
        <v>5808</v>
      </c>
      <c r="AG12" s="25">
        <f t="shared" si="3"/>
        <v>1452</v>
      </c>
      <c r="AH12" s="26">
        <f t="shared" si="4"/>
        <v>7260</v>
      </c>
      <c r="AI12" s="224" t="s">
        <v>30</v>
      </c>
      <c r="AJ12" s="17" t="s">
        <v>1150</v>
      </c>
      <c r="AK12" s="227"/>
    </row>
    <row r="13" spans="1:37" ht="36" x14ac:dyDescent="0.2">
      <c r="A13" s="17"/>
      <c r="B13" s="18" t="s">
        <v>31</v>
      </c>
      <c r="C13" s="19">
        <v>10</v>
      </c>
      <c r="D13" s="20">
        <v>3107</v>
      </c>
      <c r="E13" s="20">
        <v>6171</v>
      </c>
      <c r="F13" s="21" t="s">
        <v>301</v>
      </c>
      <c r="G13" s="21" t="s">
        <v>302</v>
      </c>
      <c r="H13" s="20">
        <v>5660</v>
      </c>
      <c r="I13" s="21" t="s">
        <v>305</v>
      </c>
      <c r="J13" s="17"/>
      <c r="K13" s="18" t="s">
        <v>196</v>
      </c>
      <c r="L13" s="18" t="s">
        <v>124</v>
      </c>
      <c r="M13" s="21" t="s">
        <v>125</v>
      </c>
      <c r="N13" s="18" t="s">
        <v>126</v>
      </c>
      <c r="O13" s="21" t="s">
        <v>127</v>
      </c>
      <c r="P13" s="18" t="s">
        <v>299</v>
      </c>
      <c r="Q13" s="21" t="s">
        <v>298</v>
      </c>
      <c r="R13" s="21" t="s">
        <v>303</v>
      </c>
      <c r="S13" s="21" t="s">
        <v>304</v>
      </c>
      <c r="T13" s="20">
        <v>34</v>
      </c>
      <c r="U13" s="18" t="s">
        <v>306</v>
      </c>
      <c r="V13" s="21" t="s">
        <v>130</v>
      </c>
      <c r="W13" s="22">
        <v>1</v>
      </c>
      <c r="X13" s="23">
        <v>163.63</v>
      </c>
      <c r="Y13" s="23">
        <v>163.63</v>
      </c>
      <c r="Z13" s="20">
        <v>2</v>
      </c>
      <c r="AA13" s="17"/>
      <c r="AB13" s="18" t="s">
        <v>119</v>
      </c>
      <c r="AC13" s="24"/>
      <c r="AD13" s="25">
        <f t="shared" ref="AD13:AD24" si="5">X13*0.8</f>
        <v>130.904</v>
      </c>
      <c r="AE13" s="25">
        <f t="shared" ref="AE13:AE24" si="6">X13-AD13</f>
        <v>32.725999999999999</v>
      </c>
      <c r="AF13" s="25">
        <f t="shared" ref="AF13:AF24" si="7">X13*1.21*0.8</f>
        <v>158.39384000000001</v>
      </c>
      <c r="AG13" s="25">
        <f t="shared" ref="AG13:AG24" si="8">X13*1.21-AF13</f>
        <v>39.598459999999989</v>
      </c>
      <c r="AH13" s="26">
        <f t="shared" ref="AH13:AH24" si="9">AF13+AG13</f>
        <v>197.9923</v>
      </c>
      <c r="AI13" s="224" t="s">
        <v>1222</v>
      </c>
      <c r="AJ13" s="17" t="s">
        <v>1150</v>
      </c>
      <c r="AK13" s="227"/>
    </row>
    <row r="14" spans="1:37" x14ac:dyDescent="0.2">
      <c r="A14" s="17"/>
      <c r="B14" s="18" t="s">
        <v>31</v>
      </c>
      <c r="C14" s="19">
        <v>6</v>
      </c>
      <c r="D14" s="20">
        <v>2865</v>
      </c>
      <c r="E14" s="20">
        <v>5678</v>
      </c>
      <c r="F14" s="21" t="s">
        <v>175</v>
      </c>
      <c r="G14" s="21" t="s">
        <v>176</v>
      </c>
      <c r="H14" s="20">
        <v>5580</v>
      </c>
      <c r="I14" s="21" t="s">
        <v>180</v>
      </c>
      <c r="J14" s="17"/>
      <c r="K14" s="18" t="s">
        <v>196</v>
      </c>
      <c r="L14" s="18" t="s">
        <v>124</v>
      </c>
      <c r="M14" s="21" t="s">
        <v>125</v>
      </c>
      <c r="N14" s="18" t="s">
        <v>126</v>
      </c>
      <c r="O14" s="21" t="s">
        <v>127</v>
      </c>
      <c r="P14" s="18" t="s">
        <v>345</v>
      </c>
      <c r="Q14" s="21" t="s">
        <v>343</v>
      </c>
      <c r="R14" s="21" t="s">
        <v>348</v>
      </c>
      <c r="S14" s="21" t="s">
        <v>350</v>
      </c>
      <c r="T14" s="20">
        <v>22</v>
      </c>
      <c r="U14" s="18" t="s">
        <v>351</v>
      </c>
      <c r="V14" s="21" t="s">
        <v>349</v>
      </c>
      <c r="W14" s="22">
        <v>1</v>
      </c>
      <c r="X14" s="23">
        <v>500</v>
      </c>
      <c r="Y14" s="23">
        <v>6000</v>
      </c>
      <c r="Z14" s="20">
        <v>1</v>
      </c>
      <c r="AA14" s="17"/>
      <c r="AB14" s="18" t="s">
        <v>119</v>
      </c>
      <c r="AC14" s="24"/>
      <c r="AD14" s="25">
        <f t="shared" si="5"/>
        <v>400</v>
      </c>
      <c r="AE14" s="25">
        <f t="shared" si="6"/>
        <v>100</v>
      </c>
      <c r="AF14" s="25">
        <f t="shared" si="7"/>
        <v>484</v>
      </c>
      <c r="AG14" s="25">
        <f t="shared" si="8"/>
        <v>121</v>
      </c>
      <c r="AH14" s="26">
        <f t="shared" si="9"/>
        <v>605</v>
      </c>
      <c r="AI14" s="224" t="s">
        <v>30</v>
      </c>
      <c r="AJ14" s="17" t="s">
        <v>1150</v>
      </c>
      <c r="AK14" s="285"/>
    </row>
    <row r="15" spans="1:37" x14ac:dyDescent="0.2">
      <c r="A15" s="17"/>
      <c r="B15" s="18" t="s">
        <v>31</v>
      </c>
      <c r="C15" s="19">
        <v>6</v>
      </c>
      <c r="D15" s="20">
        <v>2865</v>
      </c>
      <c r="E15" s="20">
        <v>5678</v>
      </c>
      <c r="F15" s="21" t="s">
        <v>175</v>
      </c>
      <c r="G15" s="21" t="s">
        <v>176</v>
      </c>
      <c r="H15" s="20">
        <v>5580</v>
      </c>
      <c r="I15" s="21" t="s">
        <v>180</v>
      </c>
      <c r="J15" s="17"/>
      <c r="K15" s="18" t="s">
        <v>196</v>
      </c>
      <c r="L15" s="18" t="s">
        <v>124</v>
      </c>
      <c r="M15" s="21" t="s">
        <v>125</v>
      </c>
      <c r="N15" s="18" t="s">
        <v>126</v>
      </c>
      <c r="O15" s="21" t="s">
        <v>127</v>
      </c>
      <c r="P15" s="18" t="s">
        <v>345</v>
      </c>
      <c r="Q15" s="21" t="s">
        <v>343</v>
      </c>
      <c r="R15" s="21" t="s">
        <v>348</v>
      </c>
      <c r="S15" s="21" t="s">
        <v>350</v>
      </c>
      <c r="T15" s="20">
        <v>22</v>
      </c>
      <c r="U15" s="18" t="s">
        <v>352</v>
      </c>
      <c r="V15" s="21" t="s">
        <v>344</v>
      </c>
      <c r="W15" s="22">
        <v>1</v>
      </c>
      <c r="X15" s="23">
        <v>5500</v>
      </c>
      <c r="Y15" s="23">
        <v>6000</v>
      </c>
      <c r="Z15" s="20">
        <v>1</v>
      </c>
      <c r="AA15" s="17"/>
      <c r="AB15" s="18" t="s">
        <v>119</v>
      </c>
      <c r="AC15" s="24"/>
      <c r="AD15" s="25">
        <f t="shared" si="5"/>
        <v>4400</v>
      </c>
      <c r="AE15" s="25">
        <f t="shared" si="6"/>
        <v>1100</v>
      </c>
      <c r="AF15" s="25">
        <f t="shared" si="7"/>
        <v>5324</v>
      </c>
      <c r="AG15" s="25">
        <f t="shared" si="8"/>
        <v>1331</v>
      </c>
      <c r="AH15" s="26">
        <f t="shared" si="9"/>
        <v>6655</v>
      </c>
      <c r="AI15" s="224" t="s">
        <v>30</v>
      </c>
      <c r="AJ15" s="17" t="s">
        <v>1150</v>
      </c>
      <c r="AK15" s="285"/>
    </row>
    <row r="16" spans="1:37" ht="36" x14ac:dyDescent="0.2">
      <c r="A16" s="17"/>
      <c r="B16" s="18" t="s">
        <v>31</v>
      </c>
      <c r="C16" s="19">
        <v>10</v>
      </c>
      <c r="D16" s="20">
        <v>3134</v>
      </c>
      <c r="E16" s="20">
        <v>6229</v>
      </c>
      <c r="F16" s="21" t="s">
        <v>97</v>
      </c>
      <c r="G16" s="21" t="s">
        <v>399</v>
      </c>
      <c r="H16" s="20">
        <v>5600</v>
      </c>
      <c r="I16" s="21" t="s">
        <v>402</v>
      </c>
      <c r="J16" s="21" t="s">
        <v>66</v>
      </c>
      <c r="K16" s="18" t="s">
        <v>196</v>
      </c>
      <c r="L16" s="18" t="s">
        <v>367</v>
      </c>
      <c r="M16" s="21" t="s">
        <v>368</v>
      </c>
      <c r="N16" s="18" t="s">
        <v>384</v>
      </c>
      <c r="O16" s="21" t="s">
        <v>385</v>
      </c>
      <c r="P16" s="18" t="s">
        <v>392</v>
      </c>
      <c r="Q16" s="21" t="s">
        <v>391</v>
      </c>
      <c r="R16" s="21" t="s">
        <v>400</v>
      </c>
      <c r="S16" s="21" t="s">
        <v>401</v>
      </c>
      <c r="T16" s="20">
        <v>17</v>
      </c>
      <c r="U16" s="18" t="s">
        <v>403</v>
      </c>
      <c r="V16" s="21" t="s">
        <v>287</v>
      </c>
      <c r="W16" s="22">
        <v>1</v>
      </c>
      <c r="X16" s="23">
        <v>3390</v>
      </c>
      <c r="Y16" s="23">
        <v>3390</v>
      </c>
      <c r="Z16" s="20">
        <v>0</v>
      </c>
      <c r="AA16" s="21" t="s">
        <v>365</v>
      </c>
      <c r="AB16" s="24"/>
      <c r="AC16" s="24"/>
      <c r="AD16" s="25">
        <f t="shared" si="5"/>
        <v>2712</v>
      </c>
      <c r="AE16" s="25">
        <f t="shared" si="6"/>
        <v>678</v>
      </c>
      <c r="AF16" s="25">
        <f t="shared" si="7"/>
        <v>3281.52</v>
      </c>
      <c r="AG16" s="25">
        <f t="shared" si="8"/>
        <v>820.37999999999965</v>
      </c>
      <c r="AH16" s="26">
        <f t="shared" si="9"/>
        <v>4101.8999999999996</v>
      </c>
      <c r="AI16" s="224" t="s">
        <v>1222</v>
      </c>
      <c r="AJ16" s="17" t="s">
        <v>1156</v>
      </c>
      <c r="AK16" s="227"/>
    </row>
    <row r="17" spans="1:37" x14ac:dyDescent="0.2">
      <c r="A17" s="17"/>
      <c r="B17" s="18" t="s">
        <v>31</v>
      </c>
      <c r="C17" s="19">
        <v>6</v>
      </c>
      <c r="D17" s="20">
        <v>2865</v>
      </c>
      <c r="E17" s="20">
        <v>5678</v>
      </c>
      <c r="F17" s="21" t="s">
        <v>175</v>
      </c>
      <c r="G17" s="21" t="s">
        <v>176</v>
      </c>
      <c r="H17" s="20">
        <v>5580</v>
      </c>
      <c r="I17" s="21" t="s">
        <v>180</v>
      </c>
      <c r="J17" s="17"/>
      <c r="K17" s="18" t="s">
        <v>196</v>
      </c>
      <c r="L17" s="18" t="s">
        <v>367</v>
      </c>
      <c r="M17" s="21" t="s">
        <v>368</v>
      </c>
      <c r="N17" s="18" t="s">
        <v>406</v>
      </c>
      <c r="O17" s="21" t="s">
        <v>407</v>
      </c>
      <c r="P17" s="18" t="s">
        <v>413</v>
      </c>
      <c r="Q17" s="21" t="s">
        <v>412</v>
      </c>
      <c r="R17" s="21" t="s">
        <v>417</v>
      </c>
      <c r="S17" s="21" t="s">
        <v>419</v>
      </c>
      <c r="T17" s="20">
        <v>25</v>
      </c>
      <c r="U17" s="18" t="s">
        <v>420</v>
      </c>
      <c r="V17" s="21" t="s">
        <v>418</v>
      </c>
      <c r="W17" s="22">
        <v>2</v>
      </c>
      <c r="X17" s="23">
        <v>1500</v>
      </c>
      <c r="Y17" s="23">
        <v>5000</v>
      </c>
      <c r="Z17" s="20">
        <v>1</v>
      </c>
      <c r="AA17" s="21" t="s">
        <v>404</v>
      </c>
      <c r="AB17" s="24"/>
      <c r="AC17" s="24"/>
      <c r="AD17" s="25">
        <f t="shared" si="5"/>
        <v>1200</v>
      </c>
      <c r="AE17" s="25">
        <f t="shared" si="6"/>
        <v>300</v>
      </c>
      <c r="AF17" s="25">
        <f t="shared" si="7"/>
        <v>1452</v>
      </c>
      <c r="AG17" s="25">
        <f t="shared" si="8"/>
        <v>363</v>
      </c>
      <c r="AH17" s="26">
        <f t="shared" si="9"/>
        <v>1815</v>
      </c>
      <c r="AI17" s="224" t="s">
        <v>30</v>
      </c>
      <c r="AJ17" s="17" t="s">
        <v>1156</v>
      </c>
      <c r="AK17" s="227"/>
    </row>
    <row r="18" spans="1:37" x14ac:dyDescent="0.2">
      <c r="A18" s="17"/>
      <c r="B18" s="18" t="s">
        <v>31</v>
      </c>
      <c r="C18" s="19">
        <v>6</v>
      </c>
      <c r="D18" s="20">
        <v>2865</v>
      </c>
      <c r="E18" s="20">
        <v>5678</v>
      </c>
      <c r="F18" s="21" t="s">
        <v>175</v>
      </c>
      <c r="G18" s="21" t="s">
        <v>176</v>
      </c>
      <c r="H18" s="20">
        <v>5580</v>
      </c>
      <c r="I18" s="21" t="s">
        <v>180</v>
      </c>
      <c r="J18" s="17"/>
      <c r="K18" s="18" t="s">
        <v>196</v>
      </c>
      <c r="L18" s="18" t="s">
        <v>367</v>
      </c>
      <c r="M18" s="21" t="s">
        <v>368</v>
      </c>
      <c r="N18" s="18" t="s">
        <v>406</v>
      </c>
      <c r="O18" s="21" t="s">
        <v>407</v>
      </c>
      <c r="P18" s="18" t="s">
        <v>413</v>
      </c>
      <c r="Q18" s="21" t="s">
        <v>412</v>
      </c>
      <c r="R18" s="21" t="s">
        <v>417</v>
      </c>
      <c r="S18" s="21" t="s">
        <v>419</v>
      </c>
      <c r="T18" s="20">
        <v>25</v>
      </c>
      <c r="U18" s="18" t="s">
        <v>422</v>
      </c>
      <c r="V18" s="21" t="s">
        <v>421</v>
      </c>
      <c r="W18" s="22">
        <v>1</v>
      </c>
      <c r="X18" s="23">
        <v>1000</v>
      </c>
      <c r="Y18" s="23">
        <v>5000</v>
      </c>
      <c r="Z18" s="20">
        <v>1</v>
      </c>
      <c r="AA18" s="21" t="s">
        <v>404</v>
      </c>
      <c r="AB18" s="24"/>
      <c r="AC18" s="24"/>
      <c r="AD18" s="25">
        <f t="shared" si="5"/>
        <v>800</v>
      </c>
      <c r="AE18" s="25">
        <f t="shared" si="6"/>
        <v>200</v>
      </c>
      <c r="AF18" s="25">
        <f t="shared" si="7"/>
        <v>968</v>
      </c>
      <c r="AG18" s="25">
        <f t="shared" si="8"/>
        <v>242</v>
      </c>
      <c r="AH18" s="26">
        <f t="shared" si="9"/>
        <v>1210</v>
      </c>
      <c r="AI18" s="224" t="s">
        <v>30</v>
      </c>
      <c r="AJ18" s="17" t="s">
        <v>1156</v>
      </c>
      <c r="AK18" s="228"/>
    </row>
    <row r="19" spans="1:37" x14ac:dyDescent="0.2">
      <c r="A19" s="17"/>
      <c r="B19" s="18" t="s">
        <v>31</v>
      </c>
      <c r="C19" s="19">
        <v>6</v>
      </c>
      <c r="D19" s="20">
        <v>2865</v>
      </c>
      <c r="E19" s="20">
        <v>5678</v>
      </c>
      <c r="F19" s="21" t="s">
        <v>175</v>
      </c>
      <c r="G19" s="21" t="s">
        <v>176</v>
      </c>
      <c r="H19" s="20">
        <v>5580</v>
      </c>
      <c r="I19" s="21" t="s">
        <v>180</v>
      </c>
      <c r="J19" s="17"/>
      <c r="K19" s="18" t="s">
        <v>196</v>
      </c>
      <c r="L19" s="18" t="s">
        <v>367</v>
      </c>
      <c r="M19" s="21" t="s">
        <v>368</v>
      </c>
      <c r="N19" s="18" t="s">
        <v>406</v>
      </c>
      <c r="O19" s="21" t="s">
        <v>407</v>
      </c>
      <c r="P19" s="18" t="s">
        <v>413</v>
      </c>
      <c r="Q19" s="21" t="s">
        <v>412</v>
      </c>
      <c r="R19" s="21" t="s">
        <v>417</v>
      </c>
      <c r="S19" s="21" t="s">
        <v>419</v>
      </c>
      <c r="T19" s="20">
        <v>25</v>
      </c>
      <c r="U19" s="18" t="s">
        <v>423</v>
      </c>
      <c r="V19" s="21" t="s">
        <v>60</v>
      </c>
      <c r="W19" s="22">
        <v>5</v>
      </c>
      <c r="X19" s="23">
        <v>1500</v>
      </c>
      <c r="Y19" s="23">
        <v>5000</v>
      </c>
      <c r="Z19" s="20">
        <v>1</v>
      </c>
      <c r="AA19" s="21" t="s">
        <v>404</v>
      </c>
      <c r="AB19" s="24"/>
      <c r="AC19" s="24"/>
      <c r="AD19" s="25">
        <f t="shared" si="5"/>
        <v>1200</v>
      </c>
      <c r="AE19" s="25">
        <f t="shared" si="6"/>
        <v>300</v>
      </c>
      <c r="AF19" s="25">
        <f t="shared" si="7"/>
        <v>1452</v>
      </c>
      <c r="AG19" s="25">
        <f t="shared" si="8"/>
        <v>363</v>
      </c>
      <c r="AH19" s="26">
        <f t="shared" si="9"/>
        <v>1815</v>
      </c>
      <c r="AI19" s="224" t="s">
        <v>30</v>
      </c>
      <c r="AJ19" s="17" t="s">
        <v>1156</v>
      </c>
      <c r="AK19" s="227"/>
    </row>
    <row r="20" spans="1:37" x14ac:dyDescent="0.2">
      <c r="A20" s="17"/>
      <c r="B20" s="18" t="s">
        <v>31</v>
      </c>
      <c r="C20" s="19">
        <v>6</v>
      </c>
      <c r="D20" s="20">
        <v>2865</v>
      </c>
      <c r="E20" s="20">
        <v>5678</v>
      </c>
      <c r="F20" s="21" t="s">
        <v>175</v>
      </c>
      <c r="G20" s="21" t="s">
        <v>176</v>
      </c>
      <c r="H20" s="20">
        <v>5580</v>
      </c>
      <c r="I20" s="21" t="s">
        <v>180</v>
      </c>
      <c r="J20" s="17"/>
      <c r="K20" s="18" t="s">
        <v>196</v>
      </c>
      <c r="L20" s="18" t="s">
        <v>367</v>
      </c>
      <c r="M20" s="21" t="s">
        <v>368</v>
      </c>
      <c r="N20" s="18" t="s">
        <v>406</v>
      </c>
      <c r="O20" s="21" t="s">
        <v>407</v>
      </c>
      <c r="P20" s="18" t="s">
        <v>413</v>
      </c>
      <c r="Q20" s="21" t="s">
        <v>412</v>
      </c>
      <c r="R20" s="21" t="s">
        <v>417</v>
      </c>
      <c r="S20" s="21" t="s">
        <v>419</v>
      </c>
      <c r="T20" s="20">
        <v>25</v>
      </c>
      <c r="U20" s="18" t="s">
        <v>424</v>
      </c>
      <c r="V20" s="21" t="s">
        <v>398</v>
      </c>
      <c r="W20" s="22">
        <v>2</v>
      </c>
      <c r="X20" s="23">
        <v>1000</v>
      </c>
      <c r="Y20" s="23">
        <v>5000</v>
      </c>
      <c r="Z20" s="20">
        <v>1</v>
      </c>
      <c r="AA20" s="21" t="s">
        <v>404</v>
      </c>
      <c r="AB20" s="24"/>
      <c r="AC20" s="24"/>
      <c r="AD20" s="25">
        <f t="shared" si="5"/>
        <v>800</v>
      </c>
      <c r="AE20" s="25">
        <f t="shared" si="6"/>
        <v>200</v>
      </c>
      <c r="AF20" s="25">
        <f t="shared" si="7"/>
        <v>968</v>
      </c>
      <c r="AG20" s="25">
        <f t="shared" si="8"/>
        <v>242</v>
      </c>
      <c r="AH20" s="26">
        <f t="shared" si="9"/>
        <v>1210</v>
      </c>
      <c r="AI20" s="224" t="s">
        <v>30</v>
      </c>
      <c r="AJ20" s="17" t="s">
        <v>1156</v>
      </c>
      <c r="AK20" s="228"/>
    </row>
    <row r="21" spans="1:37" ht="36" x14ac:dyDescent="0.2">
      <c r="A21" s="17"/>
      <c r="B21" s="18" t="s">
        <v>31</v>
      </c>
      <c r="C21" s="19">
        <v>10</v>
      </c>
      <c r="D21" s="20">
        <v>3134</v>
      </c>
      <c r="E21" s="20">
        <v>6229</v>
      </c>
      <c r="F21" s="21" t="s">
        <v>97</v>
      </c>
      <c r="G21" s="21" t="s">
        <v>399</v>
      </c>
      <c r="H21" s="20">
        <v>5600</v>
      </c>
      <c r="I21" s="21" t="s">
        <v>402</v>
      </c>
      <c r="J21" s="21" t="s">
        <v>66</v>
      </c>
      <c r="K21" s="18" t="s">
        <v>155</v>
      </c>
      <c r="L21" s="18" t="s">
        <v>367</v>
      </c>
      <c r="M21" s="21" t="s">
        <v>368</v>
      </c>
      <c r="N21" s="18" t="s">
        <v>440</v>
      </c>
      <c r="O21" s="17"/>
      <c r="P21" s="18" t="s">
        <v>441</v>
      </c>
      <c r="Q21" s="21" t="s">
        <v>438</v>
      </c>
      <c r="R21" s="21" t="s">
        <v>443</v>
      </c>
      <c r="S21" s="21" t="s">
        <v>445</v>
      </c>
      <c r="T21" s="20">
        <v>17</v>
      </c>
      <c r="U21" s="18" t="s">
        <v>446</v>
      </c>
      <c r="V21" s="21" t="s">
        <v>444</v>
      </c>
      <c r="W21" s="22">
        <v>10</v>
      </c>
      <c r="X21" s="23">
        <v>10189.049999999999</v>
      </c>
      <c r="Y21" s="23">
        <v>10189.049999999999</v>
      </c>
      <c r="Z21" s="20">
        <v>0</v>
      </c>
      <c r="AA21" s="17"/>
      <c r="AB21" s="24"/>
      <c r="AC21" s="24"/>
      <c r="AD21" s="25">
        <f t="shared" si="5"/>
        <v>8151.24</v>
      </c>
      <c r="AE21" s="25">
        <f t="shared" si="6"/>
        <v>2037.8099999999995</v>
      </c>
      <c r="AF21" s="25">
        <f t="shared" si="7"/>
        <v>9863.000399999999</v>
      </c>
      <c r="AG21" s="25">
        <f t="shared" si="8"/>
        <v>2465.7500999999993</v>
      </c>
      <c r="AH21" s="26">
        <f t="shared" si="9"/>
        <v>12328.750499999998</v>
      </c>
      <c r="AI21" s="224" t="s">
        <v>1222</v>
      </c>
      <c r="AJ21" s="17" t="s">
        <v>1156</v>
      </c>
      <c r="AK21" s="227"/>
    </row>
    <row r="22" spans="1:37" x14ac:dyDescent="0.2">
      <c r="A22" s="17"/>
      <c r="B22" s="18" t="s">
        <v>31</v>
      </c>
      <c r="C22" s="19">
        <v>6</v>
      </c>
      <c r="D22" s="20">
        <v>3047</v>
      </c>
      <c r="E22" s="20">
        <v>6043</v>
      </c>
      <c r="F22" s="21" t="s">
        <v>478</v>
      </c>
      <c r="G22" s="21" t="s">
        <v>479</v>
      </c>
      <c r="H22" s="20">
        <v>5060</v>
      </c>
      <c r="I22" s="21" t="s">
        <v>192</v>
      </c>
      <c r="J22" s="17"/>
      <c r="K22" s="18" t="s">
        <v>20</v>
      </c>
      <c r="L22" s="18" t="s">
        <v>454</v>
      </c>
      <c r="M22" s="21" t="s">
        <v>455</v>
      </c>
      <c r="N22" s="18" t="s">
        <v>467</v>
      </c>
      <c r="O22" s="21" t="s">
        <v>468</v>
      </c>
      <c r="P22" s="18" t="s">
        <v>475</v>
      </c>
      <c r="Q22" s="21" t="s">
        <v>471</v>
      </c>
      <c r="R22" s="21" t="s">
        <v>480</v>
      </c>
      <c r="S22" s="21" t="s">
        <v>482</v>
      </c>
      <c r="T22" s="20">
        <v>30</v>
      </c>
      <c r="U22" s="18" t="s">
        <v>483</v>
      </c>
      <c r="V22" s="21" t="s">
        <v>481</v>
      </c>
      <c r="W22" s="22">
        <v>10</v>
      </c>
      <c r="X22" s="23">
        <v>5000</v>
      </c>
      <c r="Y22" s="23">
        <v>5000</v>
      </c>
      <c r="Z22" s="20">
        <v>1</v>
      </c>
      <c r="AA22" s="21" t="s">
        <v>465</v>
      </c>
      <c r="AB22" s="18" t="s">
        <v>466</v>
      </c>
      <c r="AC22" s="24"/>
      <c r="AD22" s="25">
        <f t="shared" si="5"/>
        <v>4000</v>
      </c>
      <c r="AE22" s="25">
        <f t="shared" si="6"/>
        <v>1000</v>
      </c>
      <c r="AF22" s="25">
        <f t="shared" si="7"/>
        <v>4840</v>
      </c>
      <c r="AG22" s="25">
        <f t="shared" si="8"/>
        <v>1210</v>
      </c>
      <c r="AH22" s="26">
        <f t="shared" si="9"/>
        <v>6050</v>
      </c>
      <c r="AI22" s="224" t="s">
        <v>30</v>
      </c>
      <c r="AJ22" s="17" t="s">
        <v>1156</v>
      </c>
      <c r="AK22" s="285"/>
    </row>
    <row r="23" spans="1:37" x14ac:dyDescent="0.2">
      <c r="A23" s="17"/>
      <c r="B23" s="18" t="s">
        <v>31</v>
      </c>
      <c r="C23" s="19">
        <v>6</v>
      </c>
      <c r="D23" s="20">
        <v>3047</v>
      </c>
      <c r="E23" s="20">
        <v>6043</v>
      </c>
      <c r="F23" s="21" t="s">
        <v>478</v>
      </c>
      <c r="G23" s="21" t="s">
        <v>479</v>
      </c>
      <c r="H23" s="20">
        <v>5060</v>
      </c>
      <c r="I23" s="21" t="s">
        <v>192</v>
      </c>
      <c r="J23" s="17"/>
      <c r="K23" s="18" t="s">
        <v>20</v>
      </c>
      <c r="L23" s="18" t="s">
        <v>454</v>
      </c>
      <c r="M23" s="21" t="s">
        <v>455</v>
      </c>
      <c r="N23" s="18" t="s">
        <v>467</v>
      </c>
      <c r="O23" s="21" t="s">
        <v>468</v>
      </c>
      <c r="P23" s="18" t="s">
        <v>475</v>
      </c>
      <c r="Q23" s="21" t="s">
        <v>471</v>
      </c>
      <c r="R23" s="21" t="s">
        <v>484</v>
      </c>
      <c r="S23" s="21" t="s">
        <v>486</v>
      </c>
      <c r="T23" s="20">
        <v>30</v>
      </c>
      <c r="U23" s="18" t="s">
        <v>487</v>
      </c>
      <c r="V23" s="21" t="s">
        <v>485</v>
      </c>
      <c r="W23" s="22">
        <v>1</v>
      </c>
      <c r="X23" s="23">
        <v>4200</v>
      </c>
      <c r="Y23" s="23">
        <v>4200</v>
      </c>
      <c r="Z23" s="20">
        <v>1</v>
      </c>
      <c r="AA23" s="21" t="s">
        <v>465</v>
      </c>
      <c r="AB23" s="18" t="s">
        <v>466</v>
      </c>
      <c r="AC23" s="24"/>
      <c r="AD23" s="25">
        <f t="shared" si="5"/>
        <v>3360</v>
      </c>
      <c r="AE23" s="25">
        <f t="shared" si="6"/>
        <v>840</v>
      </c>
      <c r="AF23" s="25">
        <f t="shared" si="7"/>
        <v>4065.6000000000004</v>
      </c>
      <c r="AG23" s="25">
        <f t="shared" si="8"/>
        <v>1016.3999999999996</v>
      </c>
      <c r="AH23" s="26">
        <f t="shared" si="9"/>
        <v>5082</v>
      </c>
      <c r="AI23" s="224" t="s">
        <v>30</v>
      </c>
      <c r="AJ23" s="17" t="s">
        <v>1156</v>
      </c>
      <c r="AK23" s="286"/>
    </row>
    <row r="24" spans="1:37" x14ac:dyDescent="0.2">
      <c r="A24" s="17"/>
      <c r="B24" s="18" t="s">
        <v>31</v>
      </c>
      <c r="C24" s="19">
        <v>6</v>
      </c>
      <c r="D24" s="20">
        <v>3005</v>
      </c>
      <c r="E24" s="20">
        <v>5962</v>
      </c>
      <c r="F24" s="21" t="s">
        <v>538</v>
      </c>
      <c r="G24" s="21" t="s">
        <v>539</v>
      </c>
      <c r="H24" s="20">
        <v>5020</v>
      </c>
      <c r="I24" s="21" t="s">
        <v>544</v>
      </c>
      <c r="J24" s="17"/>
      <c r="K24" s="18" t="s">
        <v>196</v>
      </c>
      <c r="L24" s="18" t="s">
        <v>526</v>
      </c>
      <c r="M24" s="21" t="s">
        <v>527</v>
      </c>
      <c r="N24" s="18" t="s">
        <v>533</v>
      </c>
      <c r="O24" s="21" t="s">
        <v>534</v>
      </c>
      <c r="P24" s="18" t="s">
        <v>545</v>
      </c>
      <c r="Q24" s="21" t="s">
        <v>540</v>
      </c>
      <c r="R24" s="21" t="s">
        <v>541</v>
      </c>
      <c r="S24" s="21" t="s">
        <v>543</v>
      </c>
      <c r="T24" s="20">
        <v>296</v>
      </c>
      <c r="U24" s="18" t="s">
        <v>546</v>
      </c>
      <c r="V24" s="21" t="s">
        <v>542</v>
      </c>
      <c r="W24" s="22">
        <v>1</v>
      </c>
      <c r="X24" s="23">
        <v>1500</v>
      </c>
      <c r="Y24" s="23">
        <v>118000</v>
      </c>
      <c r="Z24" s="20">
        <v>0</v>
      </c>
      <c r="AA24" s="21" t="s">
        <v>523</v>
      </c>
      <c r="AB24" s="18" t="s">
        <v>532</v>
      </c>
      <c r="AC24" s="24"/>
      <c r="AD24" s="25">
        <f t="shared" si="5"/>
        <v>1200</v>
      </c>
      <c r="AE24" s="25">
        <f t="shared" si="6"/>
        <v>300</v>
      </c>
      <c r="AF24" s="25">
        <f t="shared" si="7"/>
        <v>1452</v>
      </c>
      <c r="AG24" s="25">
        <f t="shared" si="8"/>
        <v>363</v>
      </c>
      <c r="AH24" s="26">
        <f t="shared" si="9"/>
        <v>1815</v>
      </c>
      <c r="AI24" s="224" t="s">
        <v>30</v>
      </c>
      <c r="AJ24" s="17" t="s">
        <v>1147</v>
      </c>
      <c r="AK24" s="227"/>
    </row>
    <row r="25" spans="1:37" x14ac:dyDescent="0.2">
      <c r="A25" s="17"/>
      <c r="B25" s="18" t="s">
        <v>31</v>
      </c>
      <c r="C25" s="19">
        <v>6</v>
      </c>
      <c r="D25" s="20">
        <v>3005</v>
      </c>
      <c r="E25" s="20">
        <v>5962</v>
      </c>
      <c r="F25" s="21" t="s">
        <v>538</v>
      </c>
      <c r="G25" s="21" t="s">
        <v>539</v>
      </c>
      <c r="H25" s="20">
        <v>5020</v>
      </c>
      <c r="I25" s="21" t="s">
        <v>544</v>
      </c>
      <c r="J25" s="17"/>
      <c r="K25" s="18" t="s">
        <v>196</v>
      </c>
      <c r="L25" s="18" t="s">
        <v>526</v>
      </c>
      <c r="M25" s="21" t="s">
        <v>527</v>
      </c>
      <c r="N25" s="18" t="s">
        <v>533</v>
      </c>
      <c r="O25" s="21" t="s">
        <v>534</v>
      </c>
      <c r="P25" s="18" t="s">
        <v>549</v>
      </c>
      <c r="Q25" s="21" t="s">
        <v>548</v>
      </c>
      <c r="R25" s="21" t="s">
        <v>541</v>
      </c>
      <c r="S25" s="21" t="s">
        <v>543</v>
      </c>
      <c r="T25" s="20">
        <v>296</v>
      </c>
      <c r="U25" s="18" t="s">
        <v>551</v>
      </c>
      <c r="V25" s="21" t="s">
        <v>547</v>
      </c>
      <c r="W25" s="22">
        <v>1</v>
      </c>
      <c r="X25" s="23">
        <v>5000</v>
      </c>
      <c r="Y25" s="23">
        <v>118000</v>
      </c>
      <c r="Z25" s="20">
        <v>0</v>
      </c>
      <c r="AA25" s="21" t="s">
        <v>523</v>
      </c>
      <c r="AB25" s="18" t="s">
        <v>532</v>
      </c>
      <c r="AC25" s="24"/>
      <c r="AD25" s="25">
        <f t="shared" ref="AD25:AD39" si="10">X25*0.8</f>
        <v>4000</v>
      </c>
      <c r="AE25" s="25">
        <f t="shared" ref="AE25:AE39" si="11">X25-AD25</f>
        <v>1000</v>
      </c>
      <c r="AF25" s="25">
        <f t="shared" ref="AF25:AF39" si="12">X25*1.21*0.8</f>
        <v>4840</v>
      </c>
      <c r="AG25" s="25">
        <f t="shared" ref="AG25:AG39" si="13">X25*1.21-AF25</f>
        <v>1210</v>
      </c>
      <c r="AH25" s="26">
        <f t="shared" ref="AH25:AH39" si="14">AF25+AG25</f>
        <v>6050</v>
      </c>
      <c r="AI25" s="224" t="s">
        <v>30</v>
      </c>
      <c r="AJ25" s="17" t="s">
        <v>1147</v>
      </c>
      <c r="AK25" s="227"/>
    </row>
    <row r="26" spans="1:37" x14ac:dyDescent="0.2">
      <c r="A26" s="17"/>
      <c r="B26" s="18" t="s">
        <v>31</v>
      </c>
      <c r="C26" s="19">
        <v>6</v>
      </c>
      <c r="D26" s="20">
        <v>3005</v>
      </c>
      <c r="E26" s="20">
        <v>5962</v>
      </c>
      <c r="F26" s="21" t="s">
        <v>538</v>
      </c>
      <c r="G26" s="21" t="s">
        <v>539</v>
      </c>
      <c r="H26" s="20">
        <v>5020</v>
      </c>
      <c r="I26" s="21" t="s">
        <v>544</v>
      </c>
      <c r="J26" s="17"/>
      <c r="K26" s="18" t="s">
        <v>196</v>
      </c>
      <c r="L26" s="18" t="s">
        <v>526</v>
      </c>
      <c r="M26" s="21" t="s">
        <v>527</v>
      </c>
      <c r="N26" s="18" t="s">
        <v>554</v>
      </c>
      <c r="O26" s="21" t="s">
        <v>555</v>
      </c>
      <c r="P26" s="18" t="s">
        <v>565</v>
      </c>
      <c r="Q26" s="21" t="s">
        <v>564</v>
      </c>
      <c r="R26" s="21" t="s">
        <v>541</v>
      </c>
      <c r="S26" s="21" t="s">
        <v>543</v>
      </c>
      <c r="T26" s="20">
        <v>296</v>
      </c>
      <c r="U26" s="18" t="s">
        <v>566</v>
      </c>
      <c r="V26" s="21" t="s">
        <v>553</v>
      </c>
      <c r="W26" s="22">
        <v>1</v>
      </c>
      <c r="X26" s="23">
        <v>25000</v>
      </c>
      <c r="Y26" s="23">
        <v>118000</v>
      </c>
      <c r="Z26" s="20">
        <v>0</v>
      </c>
      <c r="AA26" s="21" t="s">
        <v>523</v>
      </c>
      <c r="AB26" s="18" t="s">
        <v>532</v>
      </c>
      <c r="AC26" s="24"/>
      <c r="AD26" s="25">
        <f t="shared" si="10"/>
        <v>20000</v>
      </c>
      <c r="AE26" s="25">
        <f t="shared" si="11"/>
        <v>5000</v>
      </c>
      <c r="AF26" s="25">
        <f t="shared" si="12"/>
        <v>24200</v>
      </c>
      <c r="AG26" s="25">
        <f t="shared" si="13"/>
        <v>6050</v>
      </c>
      <c r="AH26" s="26">
        <f t="shared" si="14"/>
        <v>30250</v>
      </c>
      <c r="AI26" s="224" t="s">
        <v>30</v>
      </c>
      <c r="AJ26" s="17" t="s">
        <v>1147</v>
      </c>
      <c r="AK26" s="227"/>
    </row>
    <row r="27" spans="1:37" x14ac:dyDescent="0.2">
      <c r="A27" s="17"/>
      <c r="B27" s="18" t="s">
        <v>31</v>
      </c>
      <c r="C27" s="19">
        <v>6</v>
      </c>
      <c r="D27" s="20">
        <v>3005</v>
      </c>
      <c r="E27" s="20">
        <v>5962</v>
      </c>
      <c r="F27" s="21" t="s">
        <v>538</v>
      </c>
      <c r="G27" s="21" t="s">
        <v>539</v>
      </c>
      <c r="H27" s="20">
        <v>5020</v>
      </c>
      <c r="I27" s="21" t="s">
        <v>544</v>
      </c>
      <c r="J27" s="17"/>
      <c r="K27" s="18" t="s">
        <v>196</v>
      </c>
      <c r="L27" s="18" t="s">
        <v>526</v>
      </c>
      <c r="M27" s="21" t="s">
        <v>527</v>
      </c>
      <c r="N27" s="18" t="s">
        <v>554</v>
      </c>
      <c r="O27" s="21" t="s">
        <v>555</v>
      </c>
      <c r="P27" s="18" t="s">
        <v>565</v>
      </c>
      <c r="Q27" s="21" t="s">
        <v>564</v>
      </c>
      <c r="R27" s="21" t="s">
        <v>541</v>
      </c>
      <c r="S27" s="21" t="s">
        <v>543</v>
      </c>
      <c r="T27" s="20">
        <v>296</v>
      </c>
      <c r="U27" s="18" t="s">
        <v>568</v>
      </c>
      <c r="V27" s="21" t="s">
        <v>567</v>
      </c>
      <c r="W27" s="22">
        <v>1</v>
      </c>
      <c r="X27" s="23">
        <v>2500</v>
      </c>
      <c r="Y27" s="23">
        <v>118000</v>
      </c>
      <c r="Z27" s="20">
        <v>0</v>
      </c>
      <c r="AA27" s="21" t="s">
        <v>523</v>
      </c>
      <c r="AB27" s="18" t="s">
        <v>532</v>
      </c>
      <c r="AC27" s="24"/>
      <c r="AD27" s="25">
        <f t="shared" si="10"/>
        <v>2000</v>
      </c>
      <c r="AE27" s="25">
        <f t="shared" si="11"/>
        <v>500</v>
      </c>
      <c r="AF27" s="25">
        <f t="shared" si="12"/>
        <v>2420</v>
      </c>
      <c r="AG27" s="25">
        <f t="shared" si="13"/>
        <v>605</v>
      </c>
      <c r="AH27" s="26">
        <f t="shared" si="14"/>
        <v>3025</v>
      </c>
      <c r="AI27" s="224" t="s">
        <v>30</v>
      </c>
      <c r="AJ27" s="17" t="s">
        <v>1147</v>
      </c>
      <c r="AK27" s="227"/>
    </row>
    <row r="28" spans="1:37" x14ac:dyDescent="0.2">
      <c r="A28" s="17"/>
      <c r="B28" s="18" t="s">
        <v>31</v>
      </c>
      <c r="C28" s="19">
        <v>6</v>
      </c>
      <c r="D28" s="20">
        <v>3005</v>
      </c>
      <c r="E28" s="20">
        <v>5962</v>
      </c>
      <c r="F28" s="21" t="s">
        <v>538</v>
      </c>
      <c r="G28" s="21" t="s">
        <v>539</v>
      </c>
      <c r="H28" s="20">
        <v>5020</v>
      </c>
      <c r="I28" s="21" t="s">
        <v>544</v>
      </c>
      <c r="J28" s="17"/>
      <c r="K28" s="18" t="s">
        <v>196</v>
      </c>
      <c r="L28" s="18" t="s">
        <v>526</v>
      </c>
      <c r="M28" s="21" t="s">
        <v>527</v>
      </c>
      <c r="N28" s="18" t="s">
        <v>554</v>
      </c>
      <c r="O28" s="21" t="s">
        <v>555</v>
      </c>
      <c r="P28" s="18" t="s">
        <v>565</v>
      </c>
      <c r="Q28" s="21" t="s">
        <v>564</v>
      </c>
      <c r="R28" s="21" t="s">
        <v>541</v>
      </c>
      <c r="S28" s="21" t="s">
        <v>543</v>
      </c>
      <c r="T28" s="20">
        <v>296</v>
      </c>
      <c r="U28" s="18" t="s">
        <v>569</v>
      </c>
      <c r="V28" s="21" t="s">
        <v>567</v>
      </c>
      <c r="W28" s="22">
        <v>2</v>
      </c>
      <c r="X28" s="23">
        <v>4000</v>
      </c>
      <c r="Y28" s="23">
        <v>118000</v>
      </c>
      <c r="Z28" s="20">
        <v>0</v>
      </c>
      <c r="AA28" s="21" t="s">
        <v>523</v>
      </c>
      <c r="AB28" s="18" t="s">
        <v>532</v>
      </c>
      <c r="AC28" s="24"/>
      <c r="AD28" s="25">
        <f t="shared" si="10"/>
        <v>3200</v>
      </c>
      <c r="AE28" s="25">
        <f t="shared" si="11"/>
        <v>800</v>
      </c>
      <c r="AF28" s="25">
        <f t="shared" si="12"/>
        <v>3872</v>
      </c>
      <c r="AG28" s="25">
        <f t="shared" si="13"/>
        <v>968</v>
      </c>
      <c r="AH28" s="26">
        <f t="shared" si="14"/>
        <v>4840</v>
      </c>
      <c r="AI28" s="224" t="s">
        <v>30</v>
      </c>
      <c r="AJ28" s="17" t="s">
        <v>1147</v>
      </c>
      <c r="AK28" s="227"/>
    </row>
    <row r="29" spans="1:37" x14ac:dyDescent="0.2">
      <c r="A29" s="17"/>
      <c r="B29" s="18" t="s">
        <v>31</v>
      </c>
      <c r="C29" s="19">
        <v>6</v>
      </c>
      <c r="D29" s="20">
        <v>3005</v>
      </c>
      <c r="E29" s="20">
        <v>5962</v>
      </c>
      <c r="F29" s="21" t="s">
        <v>538</v>
      </c>
      <c r="G29" s="21" t="s">
        <v>539</v>
      </c>
      <c r="H29" s="20">
        <v>5020</v>
      </c>
      <c r="I29" s="21" t="s">
        <v>544</v>
      </c>
      <c r="J29" s="17"/>
      <c r="K29" s="18" t="s">
        <v>196</v>
      </c>
      <c r="L29" s="18" t="s">
        <v>526</v>
      </c>
      <c r="M29" s="21" t="s">
        <v>527</v>
      </c>
      <c r="N29" s="18" t="s">
        <v>554</v>
      </c>
      <c r="O29" s="21" t="s">
        <v>555</v>
      </c>
      <c r="P29" s="18" t="s">
        <v>565</v>
      </c>
      <c r="Q29" s="21" t="s">
        <v>564</v>
      </c>
      <c r="R29" s="21" t="s">
        <v>541</v>
      </c>
      <c r="S29" s="21" t="s">
        <v>543</v>
      </c>
      <c r="T29" s="20">
        <v>296</v>
      </c>
      <c r="U29" s="18" t="s">
        <v>571</v>
      </c>
      <c r="V29" s="21" t="s">
        <v>570</v>
      </c>
      <c r="W29" s="22">
        <v>1</v>
      </c>
      <c r="X29" s="23">
        <v>15000</v>
      </c>
      <c r="Y29" s="23">
        <v>118000</v>
      </c>
      <c r="Z29" s="20">
        <v>0</v>
      </c>
      <c r="AA29" s="21" t="s">
        <v>523</v>
      </c>
      <c r="AB29" s="18" t="s">
        <v>532</v>
      </c>
      <c r="AC29" s="24"/>
      <c r="AD29" s="25">
        <f t="shared" si="10"/>
        <v>12000</v>
      </c>
      <c r="AE29" s="25">
        <f t="shared" si="11"/>
        <v>3000</v>
      </c>
      <c r="AF29" s="25">
        <f t="shared" si="12"/>
        <v>14520</v>
      </c>
      <c r="AG29" s="25">
        <f t="shared" si="13"/>
        <v>3630</v>
      </c>
      <c r="AH29" s="26">
        <f t="shared" si="14"/>
        <v>18150</v>
      </c>
      <c r="AI29" s="224" t="s">
        <v>30</v>
      </c>
      <c r="AJ29" s="17" t="s">
        <v>1147</v>
      </c>
      <c r="AK29" s="227"/>
    </row>
    <row r="30" spans="1:37" x14ac:dyDescent="0.2">
      <c r="A30" s="17"/>
      <c r="B30" s="18" t="s">
        <v>31</v>
      </c>
      <c r="C30" s="19">
        <v>6</v>
      </c>
      <c r="D30" s="20">
        <v>3005</v>
      </c>
      <c r="E30" s="20">
        <v>5962</v>
      </c>
      <c r="F30" s="21" t="s">
        <v>538</v>
      </c>
      <c r="G30" s="21" t="s">
        <v>539</v>
      </c>
      <c r="H30" s="20">
        <v>5020</v>
      </c>
      <c r="I30" s="21" t="s">
        <v>544</v>
      </c>
      <c r="J30" s="17"/>
      <c r="K30" s="18" t="s">
        <v>196</v>
      </c>
      <c r="L30" s="18" t="s">
        <v>526</v>
      </c>
      <c r="M30" s="21" t="s">
        <v>527</v>
      </c>
      <c r="N30" s="18" t="s">
        <v>554</v>
      </c>
      <c r="O30" s="21" t="s">
        <v>555</v>
      </c>
      <c r="P30" s="18" t="s">
        <v>565</v>
      </c>
      <c r="Q30" s="21" t="s">
        <v>564</v>
      </c>
      <c r="R30" s="21" t="s">
        <v>541</v>
      </c>
      <c r="S30" s="21" t="s">
        <v>543</v>
      </c>
      <c r="T30" s="20">
        <v>296</v>
      </c>
      <c r="U30" s="18" t="s">
        <v>573</v>
      </c>
      <c r="V30" s="21" t="s">
        <v>572</v>
      </c>
      <c r="W30" s="22">
        <v>1</v>
      </c>
      <c r="X30" s="23">
        <v>4000</v>
      </c>
      <c r="Y30" s="23">
        <v>118000</v>
      </c>
      <c r="Z30" s="20">
        <v>0</v>
      </c>
      <c r="AA30" s="21" t="s">
        <v>523</v>
      </c>
      <c r="AB30" s="18" t="s">
        <v>532</v>
      </c>
      <c r="AC30" s="24"/>
      <c r="AD30" s="25">
        <f t="shared" si="10"/>
        <v>3200</v>
      </c>
      <c r="AE30" s="25">
        <f t="shared" si="11"/>
        <v>800</v>
      </c>
      <c r="AF30" s="25">
        <f t="shared" si="12"/>
        <v>3872</v>
      </c>
      <c r="AG30" s="25">
        <f t="shared" si="13"/>
        <v>968</v>
      </c>
      <c r="AH30" s="26">
        <f t="shared" si="14"/>
        <v>4840</v>
      </c>
      <c r="AI30" s="224" t="s">
        <v>30</v>
      </c>
      <c r="AJ30" s="17" t="s">
        <v>1147</v>
      </c>
      <c r="AK30" s="227"/>
    </row>
    <row r="31" spans="1:37" x14ac:dyDescent="0.2">
      <c r="A31" s="17"/>
      <c r="B31" s="18" t="s">
        <v>31</v>
      </c>
      <c r="C31" s="19">
        <v>6</v>
      </c>
      <c r="D31" s="20">
        <v>3005</v>
      </c>
      <c r="E31" s="20">
        <v>5962</v>
      </c>
      <c r="F31" s="21" t="s">
        <v>538</v>
      </c>
      <c r="G31" s="21" t="s">
        <v>539</v>
      </c>
      <c r="H31" s="20">
        <v>5020</v>
      </c>
      <c r="I31" s="21" t="s">
        <v>544</v>
      </c>
      <c r="J31" s="17"/>
      <c r="K31" s="18" t="s">
        <v>196</v>
      </c>
      <c r="L31" s="18" t="s">
        <v>526</v>
      </c>
      <c r="M31" s="21" t="s">
        <v>527</v>
      </c>
      <c r="N31" s="18" t="s">
        <v>554</v>
      </c>
      <c r="O31" s="21" t="s">
        <v>555</v>
      </c>
      <c r="P31" s="18" t="s">
        <v>565</v>
      </c>
      <c r="Q31" s="21" t="s">
        <v>564</v>
      </c>
      <c r="R31" s="21" t="s">
        <v>541</v>
      </c>
      <c r="S31" s="21" t="s">
        <v>543</v>
      </c>
      <c r="T31" s="20">
        <v>296</v>
      </c>
      <c r="U31" s="18" t="s">
        <v>574</v>
      </c>
      <c r="V31" s="21" t="s">
        <v>147</v>
      </c>
      <c r="W31" s="22">
        <v>1</v>
      </c>
      <c r="X31" s="23">
        <v>15000</v>
      </c>
      <c r="Y31" s="23">
        <v>118000</v>
      </c>
      <c r="Z31" s="20">
        <v>0</v>
      </c>
      <c r="AA31" s="21" t="s">
        <v>523</v>
      </c>
      <c r="AB31" s="18" t="s">
        <v>532</v>
      </c>
      <c r="AC31" s="24"/>
      <c r="AD31" s="25">
        <f t="shared" si="10"/>
        <v>12000</v>
      </c>
      <c r="AE31" s="25">
        <f t="shared" si="11"/>
        <v>3000</v>
      </c>
      <c r="AF31" s="25">
        <f t="shared" si="12"/>
        <v>14520</v>
      </c>
      <c r="AG31" s="25">
        <f t="shared" si="13"/>
        <v>3630</v>
      </c>
      <c r="AH31" s="26">
        <f t="shared" si="14"/>
        <v>18150</v>
      </c>
      <c r="AI31" s="224" t="s">
        <v>30</v>
      </c>
      <c r="AJ31" s="17" t="s">
        <v>1147</v>
      </c>
      <c r="AK31" s="227"/>
    </row>
    <row r="32" spans="1:37" x14ac:dyDescent="0.2">
      <c r="A32" s="17"/>
      <c r="B32" s="18" t="s">
        <v>31</v>
      </c>
      <c r="C32" s="19">
        <v>6</v>
      </c>
      <c r="D32" s="20">
        <v>3005</v>
      </c>
      <c r="E32" s="20">
        <v>5962</v>
      </c>
      <c r="F32" s="21" t="s">
        <v>538</v>
      </c>
      <c r="G32" s="21" t="s">
        <v>539</v>
      </c>
      <c r="H32" s="20">
        <v>5020</v>
      </c>
      <c r="I32" s="21" t="s">
        <v>544</v>
      </c>
      <c r="J32" s="17"/>
      <c r="K32" s="18" t="s">
        <v>196</v>
      </c>
      <c r="L32" s="18" t="s">
        <v>526</v>
      </c>
      <c r="M32" s="21" t="s">
        <v>527</v>
      </c>
      <c r="N32" s="18" t="s">
        <v>554</v>
      </c>
      <c r="O32" s="21" t="s">
        <v>555</v>
      </c>
      <c r="P32" s="18" t="s">
        <v>565</v>
      </c>
      <c r="Q32" s="21" t="s">
        <v>564</v>
      </c>
      <c r="R32" s="21" t="s">
        <v>541</v>
      </c>
      <c r="S32" s="21" t="s">
        <v>543</v>
      </c>
      <c r="T32" s="20">
        <v>296</v>
      </c>
      <c r="U32" s="18" t="s">
        <v>576</v>
      </c>
      <c r="V32" s="21" t="s">
        <v>575</v>
      </c>
      <c r="W32" s="22">
        <v>1</v>
      </c>
      <c r="X32" s="23">
        <v>5000</v>
      </c>
      <c r="Y32" s="23">
        <v>118000</v>
      </c>
      <c r="Z32" s="20">
        <v>0</v>
      </c>
      <c r="AA32" s="21" t="s">
        <v>523</v>
      </c>
      <c r="AB32" s="18" t="s">
        <v>532</v>
      </c>
      <c r="AC32" s="24"/>
      <c r="AD32" s="25">
        <f t="shared" si="10"/>
        <v>4000</v>
      </c>
      <c r="AE32" s="25">
        <f t="shared" si="11"/>
        <v>1000</v>
      </c>
      <c r="AF32" s="25">
        <f t="shared" si="12"/>
        <v>4840</v>
      </c>
      <c r="AG32" s="25">
        <f t="shared" si="13"/>
        <v>1210</v>
      </c>
      <c r="AH32" s="26">
        <f t="shared" si="14"/>
        <v>6050</v>
      </c>
      <c r="AI32" s="224" t="s">
        <v>30</v>
      </c>
      <c r="AJ32" s="17" t="s">
        <v>1147</v>
      </c>
      <c r="AK32" s="227"/>
    </row>
    <row r="33" spans="1:37" x14ac:dyDescent="0.2">
      <c r="A33" s="17"/>
      <c r="B33" s="18" t="s">
        <v>31</v>
      </c>
      <c r="C33" s="19">
        <v>6</v>
      </c>
      <c r="D33" s="20">
        <v>3005</v>
      </c>
      <c r="E33" s="20">
        <v>5962</v>
      </c>
      <c r="F33" s="21" t="s">
        <v>538</v>
      </c>
      <c r="G33" s="21" t="s">
        <v>539</v>
      </c>
      <c r="H33" s="20">
        <v>5020</v>
      </c>
      <c r="I33" s="21" t="s">
        <v>544</v>
      </c>
      <c r="J33" s="17"/>
      <c r="K33" s="18" t="s">
        <v>196</v>
      </c>
      <c r="L33" s="18" t="s">
        <v>526</v>
      </c>
      <c r="M33" s="21" t="s">
        <v>527</v>
      </c>
      <c r="N33" s="18" t="s">
        <v>554</v>
      </c>
      <c r="O33" s="21" t="s">
        <v>555</v>
      </c>
      <c r="P33" s="18" t="s">
        <v>565</v>
      </c>
      <c r="Q33" s="21" t="s">
        <v>564</v>
      </c>
      <c r="R33" s="21" t="s">
        <v>541</v>
      </c>
      <c r="S33" s="21" t="s">
        <v>543</v>
      </c>
      <c r="T33" s="20">
        <v>296</v>
      </c>
      <c r="U33" s="18" t="s">
        <v>577</v>
      </c>
      <c r="V33" s="21" t="s">
        <v>59</v>
      </c>
      <c r="W33" s="22">
        <v>1</v>
      </c>
      <c r="X33" s="23">
        <v>4000</v>
      </c>
      <c r="Y33" s="23">
        <v>118000</v>
      </c>
      <c r="Z33" s="20">
        <v>0</v>
      </c>
      <c r="AA33" s="21" t="s">
        <v>523</v>
      </c>
      <c r="AB33" s="18" t="s">
        <v>532</v>
      </c>
      <c r="AC33" s="24"/>
      <c r="AD33" s="25">
        <f t="shared" si="10"/>
        <v>3200</v>
      </c>
      <c r="AE33" s="25">
        <f t="shared" si="11"/>
        <v>800</v>
      </c>
      <c r="AF33" s="25">
        <f t="shared" si="12"/>
        <v>3872</v>
      </c>
      <c r="AG33" s="25">
        <f t="shared" si="13"/>
        <v>968</v>
      </c>
      <c r="AH33" s="26">
        <f t="shared" si="14"/>
        <v>4840</v>
      </c>
      <c r="AI33" s="224" t="s">
        <v>30</v>
      </c>
      <c r="AJ33" s="17" t="s">
        <v>1147</v>
      </c>
      <c r="AK33" s="227"/>
    </row>
    <row r="34" spans="1:37" x14ac:dyDescent="0.2">
      <c r="A34" s="17"/>
      <c r="B34" s="18" t="s">
        <v>31</v>
      </c>
      <c r="C34" s="19">
        <v>6</v>
      </c>
      <c r="D34" s="20">
        <v>3005</v>
      </c>
      <c r="E34" s="20">
        <v>5962</v>
      </c>
      <c r="F34" s="21" t="s">
        <v>538</v>
      </c>
      <c r="G34" s="21" t="s">
        <v>539</v>
      </c>
      <c r="H34" s="20">
        <v>5020</v>
      </c>
      <c r="I34" s="21" t="s">
        <v>544</v>
      </c>
      <c r="J34" s="17"/>
      <c r="K34" s="18" t="s">
        <v>196</v>
      </c>
      <c r="L34" s="18" t="s">
        <v>526</v>
      </c>
      <c r="M34" s="21" t="s">
        <v>527</v>
      </c>
      <c r="N34" s="18" t="s">
        <v>554</v>
      </c>
      <c r="O34" s="21" t="s">
        <v>555</v>
      </c>
      <c r="P34" s="18" t="s">
        <v>565</v>
      </c>
      <c r="Q34" s="21" t="s">
        <v>564</v>
      </c>
      <c r="R34" s="21" t="s">
        <v>541</v>
      </c>
      <c r="S34" s="21" t="s">
        <v>543</v>
      </c>
      <c r="T34" s="20">
        <v>296</v>
      </c>
      <c r="U34" s="18" t="s">
        <v>579</v>
      </c>
      <c r="V34" s="21" t="s">
        <v>578</v>
      </c>
      <c r="W34" s="22">
        <v>1</v>
      </c>
      <c r="X34" s="23">
        <v>17000</v>
      </c>
      <c r="Y34" s="23">
        <v>118000</v>
      </c>
      <c r="Z34" s="20">
        <v>0</v>
      </c>
      <c r="AA34" s="21" t="s">
        <v>523</v>
      </c>
      <c r="AB34" s="18" t="s">
        <v>532</v>
      </c>
      <c r="AC34" s="24"/>
      <c r="AD34" s="25">
        <f t="shared" si="10"/>
        <v>13600</v>
      </c>
      <c r="AE34" s="25">
        <f t="shared" si="11"/>
        <v>3400</v>
      </c>
      <c r="AF34" s="25">
        <f t="shared" si="12"/>
        <v>16456</v>
      </c>
      <c r="AG34" s="25">
        <f t="shared" si="13"/>
        <v>4114</v>
      </c>
      <c r="AH34" s="26">
        <f t="shared" si="14"/>
        <v>20570</v>
      </c>
      <c r="AI34" s="224" t="s">
        <v>30</v>
      </c>
      <c r="AJ34" s="17" t="s">
        <v>1147</v>
      </c>
      <c r="AK34" s="227"/>
    </row>
    <row r="35" spans="1:37" x14ac:dyDescent="0.2">
      <c r="A35" s="17"/>
      <c r="B35" s="18" t="s">
        <v>31</v>
      </c>
      <c r="C35" s="19">
        <v>6</v>
      </c>
      <c r="D35" s="20">
        <v>3005</v>
      </c>
      <c r="E35" s="20">
        <v>5962</v>
      </c>
      <c r="F35" s="21" t="s">
        <v>538</v>
      </c>
      <c r="G35" s="21" t="s">
        <v>539</v>
      </c>
      <c r="H35" s="20">
        <v>5020</v>
      </c>
      <c r="I35" s="21" t="s">
        <v>544</v>
      </c>
      <c r="J35" s="17"/>
      <c r="K35" s="18" t="s">
        <v>196</v>
      </c>
      <c r="L35" s="18" t="s">
        <v>526</v>
      </c>
      <c r="M35" s="21" t="s">
        <v>527</v>
      </c>
      <c r="N35" s="18" t="s">
        <v>554</v>
      </c>
      <c r="O35" s="21" t="s">
        <v>555</v>
      </c>
      <c r="P35" s="18" t="s">
        <v>565</v>
      </c>
      <c r="Q35" s="21" t="s">
        <v>564</v>
      </c>
      <c r="R35" s="21" t="s">
        <v>541</v>
      </c>
      <c r="S35" s="21" t="s">
        <v>543</v>
      </c>
      <c r="T35" s="20">
        <v>296</v>
      </c>
      <c r="U35" s="18" t="s">
        <v>580</v>
      </c>
      <c r="V35" s="21" t="s">
        <v>59</v>
      </c>
      <c r="W35" s="22">
        <v>1</v>
      </c>
      <c r="X35" s="23">
        <v>5000</v>
      </c>
      <c r="Y35" s="23">
        <v>118000</v>
      </c>
      <c r="Z35" s="20">
        <v>0</v>
      </c>
      <c r="AA35" s="21" t="s">
        <v>523</v>
      </c>
      <c r="AB35" s="18" t="s">
        <v>532</v>
      </c>
      <c r="AC35" s="24"/>
      <c r="AD35" s="25">
        <f t="shared" si="10"/>
        <v>4000</v>
      </c>
      <c r="AE35" s="25">
        <f t="shared" si="11"/>
        <v>1000</v>
      </c>
      <c r="AF35" s="25">
        <f t="shared" si="12"/>
        <v>4840</v>
      </c>
      <c r="AG35" s="25">
        <f t="shared" si="13"/>
        <v>1210</v>
      </c>
      <c r="AH35" s="26">
        <f t="shared" si="14"/>
        <v>6050</v>
      </c>
      <c r="AI35" s="224" t="s">
        <v>30</v>
      </c>
      <c r="AJ35" s="17" t="s">
        <v>1147</v>
      </c>
      <c r="AK35" s="227"/>
    </row>
    <row r="36" spans="1:37" x14ac:dyDescent="0.2">
      <c r="A36" s="17"/>
      <c r="B36" s="18" t="s">
        <v>31</v>
      </c>
      <c r="C36" s="19">
        <v>6</v>
      </c>
      <c r="D36" s="20">
        <v>3005</v>
      </c>
      <c r="E36" s="20">
        <v>5962</v>
      </c>
      <c r="F36" s="21" t="s">
        <v>538</v>
      </c>
      <c r="G36" s="21" t="s">
        <v>539</v>
      </c>
      <c r="H36" s="20">
        <v>5020</v>
      </c>
      <c r="I36" s="21" t="s">
        <v>544</v>
      </c>
      <c r="J36" s="17"/>
      <c r="K36" s="18" t="s">
        <v>196</v>
      </c>
      <c r="L36" s="18" t="s">
        <v>526</v>
      </c>
      <c r="M36" s="21" t="s">
        <v>527</v>
      </c>
      <c r="N36" s="18" t="s">
        <v>554</v>
      </c>
      <c r="O36" s="21" t="s">
        <v>555</v>
      </c>
      <c r="P36" s="18" t="s">
        <v>565</v>
      </c>
      <c r="Q36" s="21" t="s">
        <v>564</v>
      </c>
      <c r="R36" s="21" t="s">
        <v>541</v>
      </c>
      <c r="S36" s="21" t="s">
        <v>543</v>
      </c>
      <c r="T36" s="20">
        <v>296</v>
      </c>
      <c r="U36" s="18" t="s">
        <v>582</v>
      </c>
      <c r="V36" s="21" t="s">
        <v>581</v>
      </c>
      <c r="W36" s="22">
        <v>1</v>
      </c>
      <c r="X36" s="23">
        <v>15000</v>
      </c>
      <c r="Y36" s="23">
        <v>118000</v>
      </c>
      <c r="Z36" s="20">
        <v>0</v>
      </c>
      <c r="AA36" s="21" t="s">
        <v>523</v>
      </c>
      <c r="AB36" s="18" t="s">
        <v>532</v>
      </c>
      <c r="AC36" s="24"/>
      <c r="AD36" s="25">
        <f t="shared" si="10"/>
        <v>12000</v>
      </c>
      <c r="AE36" s="25">
        <f t="shared" si="11"/>
        <v>3000</v>
      </c>
      <c r="AF36" s="25">
        <f t="shared" si="12"/>
        <v>14520</v>
      </c>
      <c r="AG36" s="25">
        <f t="shared" si="13"/>
        <v>3630</v>
      </c>
      <c r="AH36" s="26">
        <f t="shared" si="14"/>
        <v>18150</v>
      </c>
      <c r="AI36" s="224" t="s">
        <v>30</v>
      </c>
      <c r="AJ36" s="17" t="s">
        <v>1147</v>
      </c>
      <c r="AK36" s="227"/>
    </row>
    <row r="37" spans="1:37" x14ac:dyDescent="0.2">
      <c r="A37" s="17"/>
      <c r="B37" s="18" t="s">
        <v>31</v>
      </c>
      <c r="C37" s="19">
        <v>6</v>
      </c>
      <c r="D37" s="20">
        <v>2970</v>
      </c>
      <c r="E37" s="20">
        <v>5900</v>
      </c>
      <c r="F37" s="21" t="s">
        <v>108</v>
      </c>
      <c r="G37" s="21" t="s">
        <v>109</v>
      </c>
      <c r="H37" s="20">
        <v>5100</v>
      </c>
      <c r="I37" s="21" t="s">
        <v>113</v>
      </c>
      <c r="J37" s="21" t="s">
        <v>66</v>
      </c>
      <c r="K37" s="18" t="s">
        <v>20</v>
      </c>
      <c r="L37" s="18" t="s">
        <v>526</v>
      </c>
      <c r="M37" s="21" t="s">
        <v>527</v>
      </c>
      <c r="N37" s="18" t="s">
        <v>584</v>
      </c>
      <c r="O37" s="21" t="s">
        <v>585</v>
      </c>
      <c r="P37" s="18" t="s">
        <v>631</v>
      </c>
      <c r="Q37" s="21" t="s">
        <v>630</v>
      </c>
      <c r="R37" s="21" t="s">
        <v>632</v>
      </c>
      <c r="S37" s="21" t="s">
        <v>634</v>
      </c>
      <c r="T37" s="20">
        <v>21</v>
      </c>
      <c r="U37" s="18" t="s">
        <v>635</v>
      </c>
      <c r="V37" s="21" t="s">
        <v>633</v>
      </c>
      <c r="W37" s="22">
        <v>1</v>
      </c>
      <c r="X37" s="23">
        <v>3000</v>
      </c>
      <c r="Y37" s="23">
        <v>3000</v>
      </c>
      <c r="Z37" s="20">
        <v>0</v>
      </c>
      <c r="AA37" s="21" t="s">
        <v>523</v>
      </c>
      <c r="AB37" s="18" t="s">
        <v>583</v>
      </c>
      <c r="AC37" s="24"/>
      <c r="AD37" s="25">
        <f t="shared" si="10"/>
        <v>2400</v>
      </c>
      <c r="AE37" s="25">
        <f t="shared" si="11"/>
        <v>600</v>
      </c>
      <c r="AF37" s="25">
        <f t="shared" si="12"/>
        <v>2904</v>
      </c>
      <c r="AG37" s="25">
        <f t="shared" si="13"/>
        <v>726</v>
      </c>
      <c r="AH37" s="26">
        <f t="shared" si="14"/>
        <v>3630</v>
      </c>
      <c r="AI37" s="224" t="s">
        <v>30</v>
      </c>
      <c r="AJ37" s="17" t="s">
        <v>1150</v>
      </c>
      <c r="AK37" s="285"/>
    </row>
    <row r="38" spans="1:37" x14ac:dyDescent="0.2">
      <c r="A38" s="17"/>
      <c r="B38" s="18" t="s">
        <v>31</v>
      </c>
      <c r="C38" s="19">
        <v>6</v>
      </c>
      <c r="D38" s="20">
        <v>2970</v>
      </c>
      <c r="E38" s="20">
        <v>5900</v>
      </c>
      <c r="F38" s="21" t="s">
        <v>108</v>
      </c>
      <c r="G38" s="21" t="s">
        <v>109</v>
      </c>
      <c r="H38" s="20">
        <v>5100</v>
      </c>
      <c r="I38" s="21" t="s">
        <v>113</v>
      </c>
      <c r="J38" s="21" t="s">
        <v>66</v>
      </c>
      <c r="K38" s="18" t="s">
        <v>20</v>
      </c>
      <c r="L38" s="18" t="s">
        <v>526</v>
      </c>
      <c r="M38" s="21" t="s">
        <v>527</v>
      </c>
      <c r="N38" s="18" t="s">
        <v>584</v>
      </c>
      <c r="O38" s="21" t="s">
        <v>585</v>
      </c>
      <c r="P38" s="18" t="s">
        <v>631</v>
      </c>
      <c r="Q38" s="21" t="s">
        <v>630</v>
      </c>
      <c r="R38" s="21" t="s">
        <v>636</v>
      </c>
      <c r="S38" s="21" t="s">
        <v>637</v>
      </c>
      <c r="T38" s="20">
        <v>21</v>
      </c>
      <c r="U38" s="18" t="s">
        <v>638</v>
      </c>
      <c r="V38" s="21" t="s">
        <v>596</v>
      </c>
      <c r="W38" s="22">
        <v>1</v>
      </c>
      <c r="X38" s="23">
        <v>7000</v>
      </c>
      <c r="Y38" s="23">
        <v>7000</v>
      </c>
      <c r="Z38" s="20">
        <v>0</v>
      </c>
      <c r="AA38" s="21" t="s">
        <v>523</v>
      </c>
      <c r="AB38" s="18" t="s">
        <v>583</v>
      </c>
      <c r="AC38" s="24"/>
      <c r="AD38" s="25">
        <f t="shared" si="10"/>
        <v>5600</v>
      </c>
      <c r="AE38" s="25">
        <f t="shared" si="11"/>
        <v>1400</v>
      </c>
      <c r="AF38" s="25">
        <f t="shared" si="12"/>
        <v>6776</v>
      </c>
      <c r="AG38" s="25">
        <f t="shared" si="13"/>
        <v>1694</v>
      </c>
      <c r="AH38" s="26">
        <f t="shared" si="14"/>
        <v>8470</v>
      </c>
      <c r="AI38" s="224" t="s">
        <v>30</v>
      </c>
      <c r="AJ38" s="17" t="s">
        <v>1150</v>
      </c>
      <c r="AK38" s="285"/>
    </row>
    <row r="39" spans="1:37" ht="36" x14ac:dyDescent="0.2">
      <c r="A39" s="17"/>
      <c r="B39" s="18" t="s">
        <v>31</v>
      </c>
      <c r="C39" s="19">
        <v>10</v>
      </c>
      <c r="D39" s="20">
        <v>3107</v>
      </c>
      <c r="E39" s="20">
        <v>6171</v>
      </c>
      <c r="F39" s="21" t="s">
        <v>301</v>
      </c>
      <c r="G39" s="21" t="s">
        <v>302</v>
      </c>
      <c r="H39" s="20">
        <v>5660</v>
      </c>
      <c r="I39" s="21" t="s">
        <v>305</v>
      </c>
      <c r="J39" s="17"/>
      <c r="K39" s="18" t="s">
        <v>155</v>
      </c>
      <c r="L39" s="18" t="s">
        <v>67</v>
      </c>
      <c r="M39" s="21" t="s">
        <v>68</v>
      </c>
      <c r="N39" s="18" t="s">
        <v>692</v>
      </c>
      <c r="O39" s="21" t="s">
        <v>693</v>
      </c>
      <c r="P39" s="18" t="s">
        <v>694</v>
      </c>
      <c r="Q39" s="21" t="s">
        <v>688</v>
      </c>
      <c r="R39" s="21" t="s">
        <v>689</v>
      </c>
      <c r="S39" s="21" t="s">
        <v>691</v>
      </c>
      <c r="T39" s="20">
        <v>15</v>
      </c>
      <c r="U39" s="18" t="s">
        <v>695</v>
      </c>
      <c r="V39" s="21" t="s">
        <v>690</v>
      </c>
      <c r="W39" s="22">
        <v>1</v>
      </c>
      <c r="X39" s="23">
        <v>8518.7199999999993</v>
      </c>
      <c r="Y39" s="23">
        <v>8518.7199999999993</v>
      </c>
      <c r="Z39" s="20">
        <v>0</v>
      </c>
      <c r="AA39" s="21" t="s">
        <v>63</v>
      </c>
      <c r="AB39" s="18" t="s">
        <v>687</v>
      </c>
      <c r="AC39" s="24"/>
      <c r="AD39" s="25">
        <f t="shared" si="10"/>
        <v>6814.9759999999997</v>
      </c>
      <c r="AE39" s="25">
        <f t="shared" si="11"/>
        <v>1703.7439999999997</v>
      </c>
      <c r="AF39" s="25">
        <f t="shared" si="12"/>
        <v>8246.1209599999984</v>
      </c>
      <c r="AG39" s="25">
        <f t="shared" si="13"/>
        <v>2061.53024</v>
      </c>
      <c r="AH39" s="26">
        <f t="shared" si="14"/>
        <v>10307.651199999998</v>
      </c>
      <c r="AI39" s="224" t="s">
        <v>1222</v>
      </c>
      <c r="AJ39" s="17" t="s">
        <v>1159</v>
      </c>
      <c r="AK39" s="228"/>
    </row>
    <row r="40" spans="1:37" ht="36" x14ac:dyDescent="0.2">
      <c r="A40" s="17"/>
      <c r="B40" s="18" t="s">
        <v>31</v>
      </c>
      <c r="C40" s="19">
        <v>10</v>
      </c>
      <c r="D40" s="20">
        <v>3107</v>
      </c>
      <c r="E40" s="20">
        <v>6171</v>
      </c>
      <c r="F40" s="21" t="s">
        <v>301</v>
      </c>
      <c r="G40" s="21" t="s">
        <v>302</v>
      </c>
      <c r="H40" s="20">
        <v>5660</v>
      </c>
      <c r="I40" s="21" t="s">
        <v>305</v>
      </c>
      <c r="J40" s="17"/>
      <c r="K40" s="18" t="s">
        <v>20</v>
      </c>
      <c r="L40" s="18" t="s">
        <v>67</v>
      </c>
      <c r="M40" s="21" t="s">
        <v>68</v>
      </c>
      <c r="N40" s="18" t="s">
        <v>745</v>
      </c>
      <c r="O40" s="21" t="s">
        <v>746</v>
      </c>
      <c r="P40" s="18" t="s">
        <v>752</v>
      </c>
      <c r="Q40" s="21" t="s">
        <v>749</v>
      </c>
      <c r="R40" s="21" t="s">
        <v>750</v>
      </c>
      <c r="S40" s="21" t="s">
        <v>751</v>
      </c>
      <c r="T40" s="20">
        <v>58</v>
      </c>
      <c r="U40" s="18" t="s">
        <v>753</v>
      </c>
      <c r="V40" s="21" t="s">
        <v>418</v>
      </c>
      <c r="W40" s="22">
        <v>1</v>
      </c>
      <c r="X40" s="23">
        <v>2500</v>
      </c>
      <c r="Y40" s="23">
        <v>2500</v>
      </c>
      <c r="Z40" s="20">
        <v>0</v>
      </c>
      <c r="AA40" s="21" t="s">
        <v>63</v>
      </c>
      <c r="AB40" s="18" t="s">
        <v>64</v>
      </c>
      <c r="AC40" s="24"/>
      <c r="AD40" s="25">
        <f t="shared" ref="AD40:AD55" si="15">X40*0.8</f>
        <v>2000</v>
      </c>
      <c r="AE40" s="25">
        <f t="shared" ref="AE40:AE55" si="16">X40-AD40</f>
        <v>500</v>
      </c>
      <c r="AF40" s="25">
        <f t="shared" ref="AF40:AF55" si="17">X40*1.21*0.8</f>
        <v>2420</v>
      </c>
      <c r="AG40" s="25">
        <f t="shared" ref="AG40:AG55" si="18">X40*1.21-AF40</f>
        <v>605</v>
      </c>
      <c r="AH40" s="26">
        <f t="shared" ref="AH40:AH55" si="19">AF40+AG40</f>
        <v>3025</v>
      </c>
      <c r="AI40" s="224" t="s">
        <v>1222</v>
      </c>
      <c r="AJ40" s="17" t="s">
        <v>1147</v>
      </c>
      <c r="AK40" s="227"/>
    </row>
    <row r="41" spans="1:37" ht="36" x14ac:dyDescent="0.2">
      <c r="A41" s="17"/>
      <c r="B41" s="18" t="s">
        <v>31</v>
      </c>
      <c r="C41" s="19">
        <v>10</v>
      </c>
      <c r="D41" s="20">
        <v>3107</v>
      </c>
      <c r="E41" s="20">
        <v>6171</v>
      </c>
      <c r="F41" s="21" t="s">
        <v>301</v>
      </c>
      <c r="G41" s="21" t="s">
        <v>302</v>
      </c>
      <c r="H41" s="20">
        <v>5660</v>
      </c>
      <c r="I41" s="21" t="s">
        <v>305</v>
      </c>
      <c r="J41" s="17"/>
      <c r="K41" s="18" t="s">
        <v>20</v>
      </c>
      <c r="L41" s="18" t="s">
        <v>67</v>
      </c>
      <c r="M41" s="21" t="s">
        <v>68</v>
      </c>
      <c r="N41" s="18" t="s">
        <v>745</v>
      </c>
      <c r="O41" s="21" t="s">
        <v>746</v>
      </c>
      <c r="P41" s="18" t="s">
        <v>752</v>
      </c>
      <c r="Q41" s="21" t="s">
        <v>749</v>
      </c>
      <c r="R41" s="21" t="s">
        <v>754</v>
      </c>
      <c r="S41" s="21" t="s">
        <v>756</v>
      </c>
      <c r="T41" s="20">
        <v>73</v>
      </c>
      <c r="U41" s="18" t="s">
        <v>757</v>
      </c>
      <c r="V41" s="21" t="s">
        <v>755</v>
      </c>
      <c r="W41" s="22">
        <v>1</v>
      </c>
      <c r="X41" s="23">
        <v>826.45</v>
      </c>
      <c r="Y41" s="23">
        <v>826.45</v>
      </c>
      <c r="Z41" s="20">
        <v>1</v>
      </c>
      <c r="AA41" s="21" t="s">
        <v>63</v>
      </c>
      <c r="AB41" s="18" t="s">
        <v>64</v>
      </c>
      <c r="AC41" s="24"/>
      <c r="AD41" s="25">
        <f t="shared" si="15"/>
        <v>661.16000000000008</v>
      </c>
      <c r="AE41" s="25">
        <f t="shared" si="16"/>
        <v>165.28999999999996</v>
      </c>
      <c r="AF41" s="25">
        <f t="shared" si="17"/>
        <v>800.00360000000001</v>
      </c>
      <c r="AG41" s="25">
        <f t="shared" si="18"/>
        <v>200.0009</v>
      </c>
      <c r="AH41" s="26">
        <f t="shared" si="19"/>
        <v>1000.0045</v>
      </c>
      <c r="AI41" s="224" t="s">
        <v>1222</v>
      </c>
      <c r="AJ41" s="17" t="s">
        <v>1147</v>
      </c>
      <c r="AK41" s="227"/>
    </row>
    <row r="42" spans="1:37" x14ac:dyDescent="0.2">
      <c r="A42" s="17"/>
      <c r="B42" s="18" t="s">
        <v>31</v>
      </c>
      <c r="C42" s="19">
        <v>6</v>
      </c>
      <c r="D42" s="20">
        <v>2970</v>
      </c>
      <c r="E42" s="20">
        <v>5900</v>
      </c>
      <c r="F42" s="21" t="s">
        <v>108</v>
      </c>
      <c r="G42" s="21" t="s">
        <v>109</v>
      </c>
      <c r="H42" s="20">
        <v>5100</v>
      </c>
      <c r="I42" s="21" t="s">
        <v>113</v>
      </c>
      <c r="J42" s="21" t="s">
        <v>66</v>
      </c>
      <c r="K42" s="18" t="s">
        <v>20</v>
      </c>
      <c r="L42" s="18" t="s">
        <v>67</v>
      </c>
      <c r="M42" s="21" t="s">
        <v>68</v>
      </c>
      <c r="N42" s="18" t="s">
        <v>745</v>
      </c>
      <c r="O42" s="21" t="s">
        <v>746</v>
      </c>
      <c r="P42" s="18" t="s">
        <v>760</v>
      </c>
      <c r="Q42" s="21" t="s">
        <v>759</v>
      </c>
      <c r="R42" s="21" t="s">
        <v>763</v>
      </c>
      <c r="S42" s="21" t="s">
        <v>765</v>
      </c>
      <c r="T42" s="20">
        <v>16</v>
      </c>
      <c r="U42" s="18" t="s">
        <v>766</v>
      </c>
      <c r="V42" s="21" t="s">
        <v>764</v>
      </c>
      <c r="W42" s="22">
        <v>1</v>
      </c>
      <c r="X42" s="23">
        <v>6500</v>
      </c>
      <c r="Y42" s="23">
        <v>6500</v>
      </c>
      <c r="Z42" s="20">
        <v>0</v>
      </c>
      <c r="AA42" s="21" t="s">
        <v>63</v>
      </c>
      <c r="AB42" s="18" t="s">
        <v>64</v>
      </c>
      <c r="AC42" s="24"/>
      <c r="AD42" s="25">
        <f t="shared" si="15"/>
        <v>5200</v>
      </c>
      <c r="AE42" s="25">
        <f t="shared" si="16"/>
        <v>1300</v>
      </c>
      <c r="AF42" s="25">
        <f t="shared" si="17"/>
        <v>6292</v>
      </c>
      <c r="AG42" s="25">
        <f t="shared" si="18"/>
        <v>1573</v>
      </c>
      <c r="AH42" s="26">
        <f t="shared" si="19"/>
        <v>7865</v>
      </c>
      <c r="AI42" s="224" t="s">
        <v>30</v>
      </c>
      <c r="AJ42" s="17" t="s">
        <v>1150</v>
      </c>
      <c r="AK42" s="227"/>
    </row>
    <row r="43" spans="1:37" x14ac:dyDescent="0.2">
      <c r="A43" s="17"/>
      <c r="B43" s="18" t="s">
        <v>31</v>
      </c>
      <c r="C43" s="19">
        <v>6</v>
      </c>
      <c r="D43" s="20">
        <v>2970</v>
      </c>
      <c r="E43" s="20">
        <v>5900</v>
      </c>
      <c r="F43" s="21" t="s">
        <v>108</v>
      </c>
      <c r="G43" s="21" t="s">
        <v>109</v>
      </c>
      <c r="H43" s="20">
        <v>5100</v>
      </c>
      <c r="I43" s="21" t="s">
        <v>113</v>
      </c>
      <c r="J43" s="21" t="s">
        <v>66</v>
      </c>
      <c r="K43" s="18" t="s">
        <v>20</v>
      </c>
      <c r="L43" s="18" t="s">
        <v>67</v>
      </c>
      <c r="M43" s="21" t="s">
        <v>68</v>
      </c>
      <c r="N43" s="18" t="s">
        <v>745</v>
      </c>
      <c r="O43" s="21" t="s">
        <v>746</v>
      </c>
      <c r="P43" s="18" t="s">
        <v>760</v>
      </c>
      <c r="Q43" s="21" t="s">
        <v>759</v>
      </c>
      <c r="R43" s="21" t="s">
        <v>767</v>
      </c>
      <c r="S43" s="21" t="s">
        <v>769</v>
      </c>
      <c r="T43" s="20">
        <v>16</v>
      </c>
      <c r="U43" s="18" t="s">
        <v>770</v>
      </c>
      <c r="V43" s="21" t="s">
        <v>768</v>
      </c>
      <c r="W43" s="22">
        <v>1</v>
      </c>
      <c r="X43" s="23">
        <v>7500</v>
      </c>
      <c r="Y43" s="23">
        <v>7500</v>
      </c>
      <c r="Z43" s="20">
        <v>1</v>
      </c>
      <c r="AA43" s="21" t="s">
        <v>63</v>
      </c>
      <c r="AB43" s="18" t="s">
        <v>64</v>
      </c>
      <c r="AC43" s="24"/>
      <c r="AD43" s="25">
        <f t="shared" si="15"/>
        <v>6000</v>
      </c>
      <c r="AE43" s="25">
        <f t="shared" si="16"/>
        <v>1500</v>
      </c>
      <c r="AF43" s="25">
        <f t="shared" si="17"/>
        <v>7260</v>
      </c>
      <c r="AG43" s="25">
        <f t="shared" si="18"/>
        <v>1815</v>
      </c>
      <c r="AH43" s="26">
        <f t="shared" si="19"/>
        <v>9075</v>
      </c>
      <c r="AI43" s="224" t="s">
        <v>30</v>
      </c>
      <c r="AJ43" s="17" t="s">
        <v>1150</v>
      </c>
      <c r="AK43" s="227"/>
    </row>
    <row r="44" spans="1:37" x14ac:dyDescent="0.2">
      <c r="A44" s="17"/>
      <c r="B44" s="18" t="s">
        <v>31</v>
      </c>
      <c r="C44" s="19">
        <v>6</v>
      </c>
      <c r="D44" s="20">
        <v>2894</v>
      </c>
      <c r="E44" s="20">
        <v>5738</v>
      </c>
      <c r="F44" s="21" t="s">
        <v>806</v>
      </c>
      <c r="G44" s="21" t="s">
        <v>807</v>
      </c>
      <c r="H44" s="20">
        <v>5300</v>
      </c>
      <c r="I44" s="21" t="s">
        <v>810</v>
      </c>
      <c r="J44" s="17"/>
      <c r="K44" s="18" t="s">
        <v>196</v>
      </c>
      <c r="L44" s="18" t="s">
        <v>67</v>
      </c>
      <c r="M44" s="21" t="s">
        <v>68</v>
      </c>
      <c r="N44" s="18" t="s">
        <v>69</v>
      </c>
      <c r="O44" s="21" t="s">
        <v>70</v>
      </c>
      <c r="P44" s="18" t="s">
        <v>804</v>
      </c>
      <c r="Q44" s="21" t="s">
        <v>803</v>
      </c>
      <c r="R44" s="21" t="s">
        <v>808</v>
      </c>
      <c r="S44" s="21" t="s">
        <v>809</v>
      </c>
      <c r="T44" s="20">
        <v>50</v>
      </c>
      <c r="U44" s="18" t="s">
        <v>811</v>
      </c>
      <c r="V44" s="21" t="s">
        <v>773</v>
      </c>
      <c r="W44" s="22">
        <v>1</v>
      </c>
      <c r="X44" s="23">
        <v>5835</v>
      </c>
      <c r="Y44" s="23">
        <v>84089</v>
      </c>
      <c r="Z44" s="20">
        <v>0</v>
      </c>
      <c r="AA44" s="21" t="s">
        <v>63</v>
      </c>
      <c r="AB44" s="18" t="s">
        <v>64</v>
      </c>
      <c r="AC44" s="24"/>
      <c r="AD44" s="25">
        <f t="shared" si="15"/>
        <v>4668</v>
      </c>
      <c r="AE44" s="25">
        <f t="shared" si="16"/>
        <v>1167</v>
      </c>
      <c r="AF44" s="25">
        <f t="shared" si="17"/>
        <v>5648.28</v>
      </c>
      <c r="AG44" s="25">
        <f t="shared" si="18"/>
        <v>1412.0699999999997</v>
      </c>
      <c r="AH44" s="26">
        <f t="shared" si="19"/>
        <v>7060.3499999999995</v>
      </c>
      <c r="AI44" s="224" t="s">
        <v>30</v>
      </c>
      <c r="AJ44" s="17" t="s">
        <v>1159</v>
      </c>
      <c r="AK44" s="286"/>
    </row>
    <row r="45" spans="1:37" x14ac:dyDescent="0.2">
      <c r="A45" s="17"/>
      <c r="B45" s="18" t="s">
        <v>31</v>
      </c>
      <c r="C45" s="19">
        <v>6</v>
      </c>
      <c r="D45" s="20">
        <v>2894</v>
      </c>
      <c r="E45" s="20">
        <v>5738</v>
      </c>
      <c r="F45" s="21" t="s">
        <v>806</v>
      </c>
      <c r="G45" s="21" t="s">
        <v>807</v>
      </c>
      <c r="H45" s="20">
        <v>5300</v>
      </c>
      <c r="I45" s="21" t="s">
        <v>810</v>
      </c>
      <c r="J45" s="17"/>
      <c r="K45" s="18" t="s">
        <v>196</v>
      </c>
      <c r="L45" s="18" t="s">
        <v>67</v>
      </c>
      <c r="M45" s="21" t="s">
        <v>68</v>
      </c>
      <c r="N45" s="18" t="s">
        <v>69</v>
      </c>
      <c r="O45" s="21" t="s">
        <v>70</v>
      </c>
      <c r="P45" s="18" t="s">
        <v>804</v>
      </c>
      <c r="Q45" s="21" t="s">
        <v>803</v>
      </c>
      <c r="R45" s="21" t="s">
        <v>808</v>
      </c>
      <c r="S45" s="21" t="s">
        <v>809</v>
      </c>
      <c r="T45" s="20">
        <v>50</v>
      </c>
      <c r="U45" s="18" t="s">
        <v>813</v>
      </c>
      <c r="V45" s="21" t="s">
        <v>812</v>
      </c>
      <c r="W45" s="22">
        <v>1</v>
      </c>
      <c r="X45" s="23">
        <v>3524</v>
      </c>
      <c r="Y45" s="23">
        <v>84089</v>
      </c>
      <c r="Z45" s="20">
        <v>0</v>
      </c>
      <c r="AA45" s="21" t="s">
        <v>63</v>
      </c>
      <c r="AB45" s="18" t="s">
        <v>64</v>
      </c>
      <c r="AC45" s="24"/>
      <c r="AD45" s="25">
        <f t="shared" si="15"/>
        <v>2819.2000000000003</v>
      </c>
      <c r="AE45" s="25">
        <f t="shared" si="16"/>
        <v>704.79999999999973</v>
      </c>
      <c r="AF45" s="25">
        <f t="shared" si="17"/>
        <v>3411.232</v>
      </c>
      <c r="AG45" s="25">
        <f t="shared" si="18"/>
        <v>852.80799999999999</v>
      </c>
      <c r="AH45" s="26">
        <f t="shared" si="19"/>
        <v>4264.04</v>
      </c>
      <c r="AI45" s="224" t="s">
        <v>30</v>
      </c>
      <c r="AJ45" s="17" t="s">
        <v>1159</v>
      </c>
      <c r="AK45" s="286"/>
    </row>
    <row r="46" spans="1:37" x14ac:dyDescent="0.2">
      <c r="A46" s="17"/>
      <c r="B46" s="18" t="s">
        <v>31</v>
      </c>
      <c r="C46" s="19">
        <v>6</v>
      </c>
      <c r="D46" s="20">
        <v>2894</v>
      </c>
      <c r="E46" s="20">
        <v>5738</v>
      </c>
      <c r="F46" s="21" t="s">
        <v>806</v>
      </c>
      <c r="G46" s="21" t="s">
        <v>807</v>
      </c>
      <c r="H46" s="20">
        <v>5300</v>
      </c>
      <c r="I46" s="21" t="s">
        <v>810</v>
      </c>
      <c r="J46" s="17"/>
      <c r="K46" s="18" t="s">
        <v>196</v>
      </c>
      <c r="L46" s="18" t="s">
        <v>67</v>
      </c>
      <c r="M46" s="21" t="s">
        <v>68</v>
      </c>
      <c r="N46" s="18" t="s">
        <v>69</v>
      </c>
      <c r="O46" s="21" t="s">
        <v>70</v>
      </c>
      <c r="P46" s="18" t="s">
        <v>804</v>
      </c>
      <c r="Q46" s="21" t="s">
        <v>803</v>
      </c>
      <c r="R46" s="21" t="s">
        <v>808</v>
      </c>
      <c r="S46" s="21" t="s">
        <v>809</v>
      </c>
      <c r="T46" s="20">
        <v>50</v>
      </c>
      <c r="U46" s="18" t="s">
        <v>814</v>
      </c>
      <c r="V46" s="21" t="s">
        <v>772</v>
      </c>
      <c r="W46" s="22">
        <v>1</v>
      </c>
      <c r="X46" s="23">
        <v>13335</v>
      </c>
      <c r="Y46" s="23">
        <v>84089</v>
      </c>
      <c r="Z46" s="20">
        <v>0</v>
      </c>
      <c r="AA46" s="21" t="s">
        <v>63</v>
      </c>
      <c r="AB46" s="18" t="s">
        <v>64</v>
      </c>
      <c r="AC46" s="24"/>
      <c r="AD46" s="25">
        <f t="shared" si="15"/>
        <v>10668</v>
      </c>
      <c r="AE46" s="25">
        <f t="shared" si="16"/>
        <v>2667</v>
      </c>
      <c r="AF46" s="25">
        <f t="shared" si="17"/>
        <v>12908.28</v>
      </c>
      <c r="AG46" s="25">
        <f t="shared" si="18"/>
        <v>3227.0699999999997</v>
      </c>
      <c r="AH46" s="26">
        <f t="shared" si="19"/>
        <v>16135.35</v>
      </c>
      <c r="AI46" s="224" t="s">
        <v>30</v>
      </c>
      <c r="AJ46" s="17" t="s">
        <v>1159</v>
      </c>
      <c r="AK46" s="286"/>
    </row>
    <row r="47" spans="1:37" x14ac:dyDescent="0.2">
      <c r="A47" s="17"/>
      <c r="B47" s="18" t="s">
        <v>31</v>
      </c>
      <c r="C47" s="19">
        <v>6</v>
      </c>
      <c r="D47" s="20">
        <v>2894</v>
      </c>
      <c r="E47" s="20">
        <v>5738</v>
      </c>
      <c r="F47" s="21" t="s">
        <v>806</v>
      </c>
      <c r="G47" s="21" t="s">
        <v>807</v>
      </c>
      <c r="H47" s="20">
        <v>5300</v>
      </c>
      <c r="I47" s="21" t="s">
        <v>810</v>
      </c>
      <c r="J47" s="17"/>
      <c r="K47" s="18" t="s">
        <v>196</v>
      </c>
      <c r="L47" s="18" t="s">
        <v>67</v>
      </c>
      <c r="M47" s="21" t="s">
        <v>68</v>
      </c>
      <c r="N47" s="18" t="s">
        <v>69</v>
      </c>
      <c r="O47" s="21" t="s">
        <v>70</v>
      </c>
      <c r="P47" s="18" t="s">
        <v>804</v>
      </c>
      <c r="Q47" s="21" t="s">
        <v>803</v>
      </c>
      <c r="R47" s="21" t="s">
        <v>808</v>
      </c>
      <c r="S47" s="21" t="s">
        <v>809</v>
      </c>
      <c r="T47" s="20">
        <v>50</v>
      </c>
      <c r="U47" s="18" t="s">
        <v>815</v>
      </c>
      <c r="V47" s="21" t="s">
        <v>111</v>
      </c>
      <c r="W47" s="22">
        <v>1</v>
      </c>
      <c r="X47" s="23">
        <v>3275</v>
      </c>
      <c r="Y47" s="23">
        <v>84089</v>
      </c>
      <c r="Z47" s="20">
        <v>0</v>
      </c>
      <c r="AA47" s="21" t="s">
        <v>63</v>
      </c>
      <c r="AB47" s="18" t="s">
        <v>64</v>
      </c>
      <c r="AC47" s="24"/>
      <c r="AD47" s="25">
        <f t="shared" si="15"/>
        <v>2620</v>
      </c>
      <c r="AE47" s="25">
        <f t="shared" si="16"/>
        <v>655</v>
      </c>
      <c r="AF47" s="25">
        <f t="shared" si="17"/>
        <v>3170.2000000000003</v>
      </c>
      <c r="AG47" s="25">
        <f t="shared" si="18"/>
        <v>792.54999999999973</v>
      </c>
      <c r="AH47" s="26">
        <f t="shared" si="19"/>
        <v>3962.75</v>
      </c>
      <c r="AI47" s="224" t="s">
        <v>30</v>
      </c>
      <c r="AJ47" s="17" t="s">
        <v>1159</v>
      </c>
      <c r="AK47" s="286"/>
    </row>
    <row r="48" spans="1:37" x14ac:dyDescent="0.2">
      <c r="A48" s="17"/>
      <c r="B48" s="18" t="s">
        <v>31</v>
      </c>
      <c r="C48" s="19">
        <v>6</v>
      </c>
      <c r="D48" s="20">
        <v>2894</v>
      </c>
      <c r="E48" s="20">
        <v>5738</v>
      </c>
      <c r="F48" s="21" t="s">
        <v>806</v>
      </c>
      <c r="G48" s="21" t="s">
        <v>807</v>
      </c>
      <c r="H48" s="20">
        <v>5300</v>
      </c>
      <c r="I48" s="21" t="s">
        <v>810</v>
      </c>
      <c r="J48" s="17"/>
      <c r="K48" s="18" t="s">
        <v>196</v>
      </c>
      <c r="L48" s="18" t="s">
        <v>67</v>
      </c>
      <c r="M48" s="21" t="s">
        <v>68</v>
      </c>
      <c r="N48" s="18" t="s">
        <v>69</v>
      </c>
      <c r="O48" s="21" t="s">
        <v>70</v>
      </c>
      <c r="P48" s="18" t="s">
        <v>804</v>
      </c>
      <c r="Q48" s="21" t="s">
        <v>803</v>
      </c>
      <c r="R48" s="21" t="s">
        <v>808</v>
      </c>
      <c r="S48" s="21" t="s">
        <v>809</v>
      </c>
      <c r="T48" s="20">
        <v>50</v>
      </c>
      <c r="U48" s="18" t="s">
        <v>816</v>
      </c>
      <c r="V48" s="21" t="s">
        <v>793</v>
      </c>
      <c r="W48" s="22">
        <v>1</v>
      </c>
      <c r="X48" s="23">
        <v>4912</v>
      </c>
      <c r="Y48" s="23">
        <v>84089</v>
      </c>
      <c r="Z48" s="20">
        <v>0</v>
      </c>
      <c r="AA48" s="21" t="s">
        <v>63</v>
      </c>
      <c r="AB48" s="18" t="s">
        <v>64</v>
      </c>
      <c r="AC48" s="24"/>
      <c r="AD48" s="25">
        <f t="shared" si="15"/>
        <v>3929.6000000000004</v>
      </c>
      <c r="AE48" s="25">
        <f t="shared" si="16"/>
        <v>982.39999999999964</v>
      </c>
      <c r="AF48" s="25">
        <f t="shared" si="17"/>
        <v>4754.8159999999998</v>
      </c>
      <c r="AG48" s="25">
        <f t="shared" si="18"/>
        <v>1188.7039999999997</v>
      </c>
      <c r="AH48" s="26">
        <f t="shared" si="19"/>
        <v>5943.5199999999995</v>
      </c>
      <c r="AI48" s="224" t="s">
        <v>30</v>
      </c>
      <c r="AJ48" s="17" t="s">
        <v>1159</v>
      </c>
      <c r="AK48" s="286"/>
    </row>
    <row r="49" spans="1:37" x14ac:dyDescent="0.2">
      <c r="A49" s="17"/>
      <c r="B49" s="18" t="s">
        <v>31</v>
      </c>
      <c r="C49" s="19">
        <v>6</v>
      </c>
      <c r="D49" s="20">
        <v>2894</v>
      </c>
      <c r="E49" s="20">
        <v>5738</v>
      </c>
      <c r="F49" s="21" t="s">
        <v>806</v>
      </c>
      <c r="G49" s="21" t="s">
        <v>807</v>
      </c>
      <c r="H49" s="20">
        <v>5300</v>
      </c>
      <c r="I49" s="21" t="s">
        <v>810</v>
      </c>
      <c r="J49" s="17"/>
      <c r="K49" s="18" t="s">
        <v>196</v>
      </c>
      <c r="L49" s="18" t="s">
        <v>67</v>
      </c>
      <c r="M49" s="21" t="s">
        <v>68</v>
      </c>
      <c r="N49" s="18" t="s">
        <v>69</v>
      </c>
      <c r="O49" s="21" t="s">
        <v>70</v>
      </c>
      <c r="P49" s="18" t="s">
        <v>804</v>
      </c>
      <c r="Q49" s="21" t="s">
        <v>803</v>
      </c>
      <c r="R49" s="21" t="s">
        <v>808</v>
      </c>
      <c r="S49" s="21" t="s">
        <v>809</v>
      </c>
      <c r="T49" s="20">
        <v>50</v>
      </c>
      <c r="U49" s="18" t="s">
        <v>817</v>
      </c>
      <c r="V49" s="21" t="s">
        <v>791</v>
      </c>
      <c r="W49" s="22">
        <v>1</v>
      </c>
      <c r="X49" s="23">
        <v>31423</v>
      </c>
      <c r="Y49" s="23">
        <v>84089</v>
      </c>
      <c r="Z49" s="20">
        <v>0</v>
      </c>
      <c r="AA49" s="21" t="s">
        <v>63</v>
      </c>
      <c r="AB49" s="18" t="s">
        <v>64</v>
      </c>
      <c r="AC49" s="24"/>
      <c r="AD49" s="25">
        <f t="shared" si="15"/>
        <v>25138.400000000001</v>
      </c>
      <c r="AE49" s="25">
        <f t="shared" si="16"/>
        <v>6284.5999999999985</v>
      </c>
      <c r="AF49" s="25">
        <f t="shared" si="17"/>
        <v>30417.464000000004</v>
      </c>
      <c r="AG49" s="25">
        <f t="shared" si="18"/>
        <v>7604.3659999999982</v>
      </c>
      <c r="AH49" s="26">
        <f t="shared" si="19"/>
        <v>38021.83</v>
      </c>
      <c r="AI49" s="224" t="s">
        <v>30</v>
      </c>
      <c r="AJ49" s="17" t="s">
        <v>1159</v>
      </c>
      <c r="AK49" s="286"/>
    </row>
    <row r="50" spans="1:37" x14ac:dyDescent="0.2">
      <c r="A50" s="17"/>
      <c r="B50" s="18" t="s">
        <v>31</v>
      </c>
      <c r="C50" s="19">
        <v>6</v>
      </c>
      <c r="D50" s="20">
        <v>2894</v>
      </c>
      <c r="E50" s="20">
        <v>5738</v>
      </c>
      <c r="F50" s="21" t="s">
        <v>806</v>
      </c>
      <c r="G50" s="21" t="s">
        <v>807</v>
      </c>
      <c r="H50" s="20">
        <v>5300</v>
      </c>
      <c r="I50" s="21" t="s">
        <v>810</v>
      </c>
      <c r="J50" s="17"/>
      <c r="K50" s="18" t="s">
        <v>196</v>
      </c>
      <c r="L50" s="18" t="s">
        <v>67</v>
      </c>
      <c r="M50" s="21" t="s">
        <v>68</v>
      </c>
      <c r="N50" s="18" t="s">
        <v>69</v>
      </c>
      <c r="O50" s="21" t="s">
        <v>70</v>
      </c>
      <c r="P50" s="18" t="s">
        <v>819</v>
      </c>
      <c r="Q50" s="21" t="s">
        <v>818</v>
      </c>
      <c r="R50" s="21" t="s">
        <v>808</v>
      </c>
      <c r="S50" s="21" t="s">
        <v>809</v>
      </c>
      <c r="T50" s="20">
        <v>50</v>
      </c>
      <c r="U50" s="18" t="s">
        <v>822</v>
      </c>
      <c r="V50" s="21" t="s">
        <v>805</v>
      </c>
      <c r="W50" s="22">
        <v>1</v>
      </c>
      <c r="X50" s="23">
        <v>21785</v>
      </c>
      <c r="Y50" s="23">
        <v>84089</v>
      </c>
      <c r="Z50" s="20">
        <v>0</v>
      </c>
      <c r="AA50" s="21" t="s">
        <v>63</v>
      </c>
      <c r="AB50" s="18" t="s">
        <v>64</v>
      </c>
      <c r="AC50" s="24"/>
      <c r="AD50" s="25">
        <f t="shared" si="15"/>
        <v>17428</v>
      </c>
      <c r="AE50" s="25">
        <f t="shared" si="16"/>
        <v>4357</v>
      </c>
      <c r="AF50" s="25">
        <f t="shared" si="17"/>
        <v>21087.88</v>
      </c>
      <c r="AG50" s="25">
        <f t="shared" si="18"/>
        <v>5271.9699999999975</v>
      </c>
      <c r="AH50" s="26">
        <f t="shared" si="19"/>
        <v>26359.85</v>
      </c>
      <c r="AI50" s="224" t="s">
        <v>30</v>
      </c>
      <c r="AJ50" s="17" t="s">
        <v>1150</v>
      </c>
      <c r="AK50" s="227"/>
    </row>
    <row r="51" spans="1:37" x14ac:dyDescent="0.2">
      <c r="A51" s="17"/>
      <c r="B51" s="18" t="s">
        <v>31</v>
      </c>
      <c r="C51" s="19">
        <v>6</v>
      </c>
      <c r="D51" s="20">
        <v>3007</v>
      </c>
      <c r="E51" s="20">
        <v>5966</v>
      </c>
      <c r="F51" s="21" t="s">
        <v>853</v>
      </c>
      <c r="G51" s="21" t="s">
        <v>854</v>
      </c>
      <c r="H51" s="20">
        <v>5000</v>
      </c>
      <c r="I51" s="21" t="s">
        <v>312</v>
      </c>
      <c r="J51" s="17"/>
      <c r="K51" s="18" t="s">
        <v>155</v>
      </c>
      <c r="L51" s="18" t="s">
        <v>67</v>
      </c>
      <c r="M51" s="21" t="s">
        <v>68</v>
      </c>
      <c r="N51" s="18" t="s">
        <v>260</v>
      </c>
      <c r="O51" s="17"/>
      <c r="P51" s="18" t="s">
        <v>852</v>
      </c>
      <c r="Q51" s="21" t="s">
        <v>851</v>
      </c>
      <c r="R51" s="21" t="s">
        <v>855</v>
      </c>
      <c r="S51" s="21" t="s">
        <v>856</v>
      </c>
      <c r="T51" s="20">
        <v>20</v>
      </c>
      <c r="U51" s="18" t="s">
        <v>857</v>
      </c>
      <c r="V51" s="21" t="s">
        <v>734</v>
      </c>
      <c r="W51" s="22">
        <v>10</v>
      </c>
      <c r="X51" s="23">
        <v>400</v>
      </c>
      <c r="Y51" s="23">
        <v>2650</v>
      </c>
      <c r="Z51" s="20">
        <v>0</v>
      </c>
      <c r="AA51" s="17"/>
      <c r="AB51" s="24"/>
      <c r="AC51" s="18" t="s">
        <v>50</v>
      </c>
      <c r="AD51" s="25">
        <f t="shared" si="15"/>
        <v>320</v>
      </c>
      <c r="AE51" s="25">
        <f t="shared" si="16"/>
        <v>80</v>
      </c>
      <c r="AF51" s="25">
        <f t="shared" si="17"/>
        <v>387.20000000000005</v>
      </c>
      <c r="AG51" s="25">
        <f t="shared" si="18"/>
        <v>96.799999999999955</v>
      </c>
      <c r="AH51" s="26">
        <f t="shared" si="19"/>
        <v>484</v>
      </c>
      <c r="AI51" s="224" t="s">
        <v>30</v>
      </c>
      <c r="AJ51" s="17" t="s">
        <v>1150</v>
      </c>
      <c r="AK51" s="227"/>
    </row>
    <row r="52" spans="1:37" x14ac:dyDescent="0.2">
      <c r="A52" s="17"/>
      <c r="B52" s="18" t="s">
        <v>31</v>
      </c>
      <c r="C52" s="19">
        <v>6</v>
      </c>
      <c r="D52" s="20">
        <v>3007</v>
      </c>
      <c r="E52" s="20">
        <v>5966</v>
      </c>
      <c r="F52" s="21" t="s">
        <v>853</v>
      </c>
      <c r="G52" s="21" t="s">
        <v>854</v>
      </c>
      <c r="H52" s="20">
        <v>5000</v>
      </c>
      <c r="I52" s="21" t="s">
        <v>312</v>
      </c>
      <c r="J52" s="17"/>
      <c r="K52" s="18" t="s">
        <v>155</v>
      </c>
      <c r="L52" s="18" t="s">
        <v>67</v>
      </c>
      <c r="M52" s="21" t="s">
        <v>68</v>
      </c>
      <c r="N52" s="18" t="s">
        <v>260</v>
      </c>
      <c r="O52" s="17"/>
      <c r="P52" s="18" t="s">
        <v>852</v>
      </c>
      <c r="Q52" s="21" t="s">
        <v>851</v>
      </c>
      <c r="R52" s="21" t="s">
        <v>855</v>
      </c>
      <c r="S52" s="21" t="s">
        <v>856</v>
      </c>
      <c r="T52" s="20">
        <v>20</v>
      </c>
      <c r="U52" s="18" t="s">
        <v>858</v>
      </c>
      <c r="V52" s="21" t="s">
        <v>709</v>
      </c>
      <c r="W52" s="22">
        <v>1</v>
      </c>
      <c r="X52" s="23">
        <v>2000</v>
      </c>
      <c r="Y52" s="23">
        <v>2650</v>
      </c>
      <c r="Z52" s="20">
        <v>0</v>
      </c>
      <c r="AA52" s="17"/>
      <c r="AB52" s="24"/>
      <c r="AC52" s="18" t="s">
        <v>50</v>
      </c>
      <c r="AD52" s="25">
        <f t="shared" si="15"/>
        <v>1600</v>
      </c>
      <c r="AE52" s="25">
        <f t="shared" si="16"/>
        <v>400</v>
      </c>
      <c r="AF52" s="25">
        <f t="shared" si="17"/>
        <v>1936</v>
      </c>
      <c r="AG52" s="25">
        <f t="shared" si="18"/>
        <v>484</v>
      </c>
      <c r="AH52" s="26">
        <f t="shared" si="19"/>
        <v>2420</v>
      </c>
      <c r="AI52" s="224" t="s">
        <v>30</v>
      </c>
      <c r="AJ52" s="17" t="s">
        <v>1150</v>
      </c>
      <c r="AK52" s="227"/>
    </row>
    <row r="53" spans="1:37" x14ac:dyDescent="0.2">
      <c r="A53" s="17"/>
      <c r="B53" s="18" t="s">
        <v>31</v>
      </c>
      <c r="C53" s="19">
        <v>6</v>
      </c>
      <c r="D53" s="20">
        <v>3007</v>
      </c>
      <c r="E53" s="20">
        <v>5966</v>
      </c>
      <c r="F53" s="21" t="s">
        <v>853</v>
      </c>
      <c r="G53" s="21" t="s">
        <v>854</v>
      </c>
      <c r="H53" s="20">
        <v>5000</v>
      </c>
      <c r="I53" s="21" t="s">
        <v>312</v>
      </c>
      <c r="J53" s="17"/>
      <c r="K53" s="18" t="s">
        <v>155</v>
      </c>
      <c r="L53" s="18" t="s">
        <v>67</v>
      </c>
      <c r="M53" s="21" t="s">
        <v>68</v>
      </c>
      <c r="N53" s="18" t="s">
        <v>260</v>
      </c>
      <c r="O53" s="17"/>
      <c r="P53" s="18" t="s">
        <v>852</v>
      </c>
      <c r="Q53" s="21" t="s">
        <v>851</v>
      </c>
      <c r="R53" s="21" t="s">
        <v>855</v>
      </c>
      <c r="S53" s="21" t="s">
        <v>856</v>
      </c>
      <c r="T53" s="20">
        <v>20</v>
      </c>
      <c r="U53" s="18" t="s">
        <v>859</v>
      </c>
      <c r="V53" s="21" t="s">
        <v>840</v>
      </c>
      <c r="W53" s="22">
        <v>10</v>
      </c>
      <c r="X53" s="23">
        <v>250</v>
      </c>
      <c r="Y53" s="23">
        <v>2650</v>
      </c>
      <c r="Z53" s="20">
        <v>0</v>
      </c>
      <c r="AA53" s="17"/>
      <c r="AB53" s="24"/>
      <c r="AC53" s="18" t="s">
        <v>50</v>
      </c>
      <c r="AD53" s="25">
        <f t="shared" si="15"/>
        <v>200</v>
      </c>
      <c r="AE53" s="25">
        <f t="shared" si="16"/>
        <v>50</v>
      </c>
      <c r="AF53" s="25">
        <f t="shared" si="17"/>
        <v>242</v>
      </c>
      <c r="AG53" s="25">
        <f t="shared" si="18"/>
        <v>60.5</v>
      </c>
      <c r="AH53" s="26">
        <f t="shared" si="19"/>
        <v>302.5</v>
      </c>
      <c r="AI53" s="224" t="s">
        <v>30</v>
      </c>
      <c r="AJ53" s="17" t="s">
        <v>1150</v>
      </c>
      <c r="AK53" s="227"/>
    </row>
    <row r="54" spans="1:37" x14ac:dyDescent="0.2">
      <c r="A54" s="17"/>
      <c r="B54" s="18" t="s">
        <v>31</v>
      </c>
      <c r="C54" s="19">
        <v>6</v>
      </c>
      <c r="D54" s="20">
        <v>3007</v>
      </c>
      <c r="E54" s="20">
        <v>5966</v>
      </c>
      <c r="F54" s="21" t="s">
        <v>853</v>
      </c>
      <c r="G54" s="21" t="s">
        <v>854</v>
      </c>
      <c r="H54" s="20">
        <v>5000</v>
      </c>
      <c r="I54" s="21" t="s">
        <v>312</v>
      </c>
      <c r="J54" s="17"/>
      <c r="K54" s="24"/>
      <c r="L54" s="18" t="s">
        <v>296</v>
      </c>
      <c r="M54" s="21" t="s">
        <v>297</v>
      </c>
      <c r="N54" s="18" t="s">
        <v>867</v>
      </c>
      <c r="O54" s="17"/>
      <c r="P54" s="18" t="s">
        <v>868</v>
      </c>
      <c r="Q54" s="17" t="s">
        <v>1220</v>
      </c>
      <c r="R54" s="21" t="s">
        <v>864</v>
      </c>
      <c r="S54" s="21" t="s">
        <v>866</v>
      </c>
      <c r="T54" s="20">
        <v>80</v>
      </c>
      <c r="U54" s="18" t="s">
        <v>869</v>
      </c>
      <c r="V54" s="21" t="s">
        <v>865</v>
      </c>
      <c r="W54" s="22">
        <v>1</v>
      </c>
      <c r="X54" s="23">
        <v>22800</v>
      </c>
      <c r="Y54" s="23">
        <v>22800</v>
      </c>
      <c r="Z54" s="20">
        <v>0</v>
      </c>
      <c r="AA54" s="17"/>
      <c r="AB54" s="24"/>
      <c r="AC54" s="18" t="s">
        <v>50</v>
      </c>
      <c r="AD54" s="25">
        <f t="shared" si="15"/>
        <v>18240</v>
      </c>
      <c r="AE54" s="25">
        <f t="shared" si="16"/>
        <v>4560</v>
      </c>
      <c r="AF54" s="25">
        <f t="shared" si="17"/>
        <v>22070.400000000001</v>
      </c>
      <c r="AG54" s="25">
        <f t="shared" si="18"/>
        <v>5517.5999999999985</v>
      </c>
      <c r="AH54" s="26">
        <f t="shared" si="19"/>
        <v>27588</v>
      </c>
      <c r="AI54" s="224" t="s">
        <v>30</v>
      </c>
      <c r="AJ54" s="17" t="s">
        <v>1147</v>
      </c>
      <c r="AK54" s="227"/>
    </row>
    <row r="55" spans="1:37" x14ac:dyDescent="0.2">
      <c r="A55" s="17"/>
      <c r="B55" s="18" t="s">
        <v>31</v>
      </c>
      <c r="C55" s="19">
        <v>6</v>
      </c>
      <c r="D55" s="20">
        <v>2970</v>
      </c>
      <c r="E55" s="20">
        <v>5900</v>
      </c>
      <c r="F55" s="21" t="s">
        <v>108</v>
      </c>
      <c r="G55" s="21" t="s">
        <v>109</v>
      </c>
      <c r="H55" s="20">
        <v>5100</v>
      </c>
      <c r="I55" s="21" t="s">
        <v>113</v>
      </c>
      <c r="J55" s="21" t="s">
        <v>66</v>
      </c>
      <c r="K55" s="18" t="s">
        <v>196</v>
      </c>
      <c r="L55" s="18" t="s">
        <v>296</v>
      </c>
      <c r="M55" s="21" t="s">
        <v>297</v>
      </c>
      <c r="N55" s="18" t="s">
        <v>872</v>
      </c>
      <c r="O55" s="21" t="s">
        <v>873</v>
      </c>
      <c r="P55" s="18" t="s">
        <v>876</v>
      </c>
      <c r="Q55" s="21" t="s">
        <v>875</v>
      </c>
      <c r="R55" s="21" t="s">
        <v>877</v>
      </c>
      <c r="S55" s="21" t="s">
        <v>878</v>
      </c>
      <c r="T55" s="20">
        <v>15</v>
      </c>
      <c r="U55" s="18" t="s">
        <v>879</v>
      </c>
      <c r="V55" s="21" t="s">
        <v>812</v>
      </c>
      <c r="W55" s="22">
        <v>1</v>
      </c>
      <c r="X55" s="23">
        <v>24000</v>
      </c>
      <c r="Y55" s="23">
        <v>24000</v>
      </c>
      <c r="Z55" s="20">
        <v>0</v>
      </c>
      <c r="AA55" s="21" t="s">
        <v>870</v>
      </c>
      <c r="AB55" s="18" t="s">
        <v>871</v>
      </c>
      <c r="AC55" s="24"/>
      <c r="AD55" s="25">
        <f t="shared" si="15"/>
        <v>19200</v>
      </c>
      <c r="AE55" s="25">
        <f t="shared" si="16"/>
        <v>4800</v>
      </c>
      <c r="AF55" s="25">
        <f t="shared" si="17"/>
        <v>23232</v>
      </c>
      <c r="AG55" s="25">
        <f t="shared" si="18"/>
        <v>5808</v>
      </c>
      <c r="AH55" s="26">
        <f t="shared" si="19"/>
        <v>29040</v>
      </c>
      <c r="AI55" s="224" t="s">
        <v>30</v>
      </c>
      <c r="AJ55" s="17" t="s">
        <v>1150</v>
      </c>
      <c r="AK55" s="228"/>
    </row>
    <row r="56" spans="1:37" x14ac:dyDescent="0.2">
      <c r="A56" s="17"/>
      <c r="B56" s="18" t="s">
        <v>31</v>
      </c>
      <c r="C56" s="19">
        <v>6</v>
      </c>
      <c r="D56" s="20">
        <v>3047</v>
      </c>
      <c r="E56" s="20">
        <v>6043</v>
      </c>
      <c r="F56" s="21" t="s">
        <v>478</v>
      </c>
      <c r="G56" s="21" t="s">
        <v>479</v>
      </c>
      <c r="H56" s="20">
        <v>5060</v>
      </c>
      <c r="I56" s="21" t="s">
        <v>192</v>
      </c>
      <c r="J56" s="17"/>
      <c r="K56" s="18" t="s">
        <v>155</v>
      </c>
      <c r="L56" s="18" t="s">
        <v>296</v>
      </c>
      <c r="M56" s="21" t="s">
        <v>297</v>
      </c>
      <c r="N56" s="18" t="s">
        <v>145</v>
      </c>
      <c r="O56" s="21" t="s">
        <v>893</v>
      </c>
      <c r="P56" s="18" t="s">
        <v>896</v>
      </c>
      <c r="Q56" s="21" t="s">
        <v>895</v>
      </c>
      <c r="R56" s="21" t="s">
        <v>897</v>
      </c>
      <c r="S56" s="21" t="s">
        <v>899</v>
      </c>
      <c r="T56" s="20">
        <v>25</v>
      </c>
      <c r="U56" s="18" t="s">
        <v>900</v>
      </c>
      <c r="V56" s="21" t="s">
        <v>898</v>
      </c>
      <c r="W56" s="22">
        <v>1</v>
      </c>
      <c r="X56" s="23">
        <v>8900</v>
      </c>
      <c r="Y56" s="23">
        <v>8900</v>
      </c>
      <c r="Z56" s="20">
        <v>2</v>
      </c>
      <c r="AA56" s="21" t="s">
        <v>891</v>
      </c>
      <c r="AB56" s="18" t="s">
        <v>892</v>
      </c>
      <c r="AC56" s="24"/>
      <c r="AD56" s="25">
        <f t="shared" ref="AD56:AD58" si="20">X56*0.8</f>
        <v>7120</v>
      </c>
      <c r="AE56" s="25">
        <f t="shared" ref="AE56:AE58" si="21">X56-AD56</f>
        <v>1780</v>
      </c>
      <c r="AF56" s="25">
        <f t="shared" ref="AF56:AF58" si="22">X56*1.21*0.8</f>
        <v>8615.2000000000007</v>
      </c>
      <c r="AG56" s="25">
        <f t="shared" ref="AG56:AG58" si="23">X56*1.21-AF56</f>
        <v>2153.7999999999993</v>
      </c>
      <c r="AH56" s="26">
        <f t="shared" ref="AH56:AH58" si="24">AF56+AG56</f>
        <v>10769</v>
      </c>
      <c r="AI56" s="224" t="s">
        <v>30</v>
      </c>
      <c r="AJ56" s="17" t="s">
        <v>1150</v>
      </c>
      <c r="AK56" s="228"/>
    </row>
    <row r="57" spans="1:37" ht="36" x14ac:dyDescent="0.2">
      <c r="A57" s="17"/>
      <c r="B57" s="18" t="s">
        <v>31</v>
      </c>
      <c r="C57" s="19">
        <v>10</v>
      </c>
      <c r="D57" s="20">
        <v>3134</v>
      </c>
      <c r="E57" s="20">
        <v>6229</v>
      </c>
      <c r="F57" s="21" t="s">
        <v>97</v>
      </c>
      <c r="G57" s="21" t="s">
        <v>399</v>
      </c>
      <c r="H57" s="20">
        <v>5600</v>
      </c>
      <c r="I57" s="21" t="s">
        <v>402</v>
      </c>
      <c r="J57" s="21" t="s">
        <v>66</v>
      </c>
      <c r="K57" s="18" t="s">
        <v>196</v>
      </c>
      <c r="L57" s="18" t="s">
        <v>296</v>
      </c>
      <c r="M57" s="21" t="s">
        <v>297</v>
      </c>
      <c r="N57" s="18" t="s">
        <v>426</v>
      </c>
      <c r="O57" s="21" t="s">
        <v>909</v>
      </c>
      <c r="P57" s="18" t="s">
        <v>910</v>
      </c>
      <c r="Q57" s="21" t="s">
        <v>905</v>
      </c>
      <c r="R57" s="21" t="s">
        <v>912</v>
      </c>
      <c r="S57" s="21" t="s">
        <v>913</v>
      </c>
      <c r="T57" s="20">
        <v>16</v>
      </c>
      <c r="U57" s="18" t="s">
        <v>914</v>
      </c>
      <c r="V57" s="21" t="s">
        <v>894</v>
      </c>
      <c r="W57" s="22">
        <v>1</v>
      </c>
      <c r="X57" s="23">
        <v>3527.5</v>
      </c>
      <c r="Y57" s="23">
        <v>3527.5</v>
      </c>
      <c r="Z57" s="20">
        <v>0</v>
      </c>
      <c r="AA57" s="21" t="s">
        <v>903</v>
      </c>
      <c r="AB57" s="18" t="s">
        <v>904</v>
      </c>
      <c r="AC57" s="24"/>
      <c r="AD57" s="25">
        <f t="shared" si="20"/>
        <v>2822</v>
      </c>
      <c r="AE57" s="25">
        <f t="shared" si="21"/>
        <v>705.5</v>
      </c>
      <c r="AF57" s="25">
        <f t="shared" si="22"/>
        <v>3414.62</v>
      </c>
      <c r="AG57" s="25">
        <f t="shared" si="23"/>
        <v>853.65499999999975</v>
      </c>
      <c r="AH57" s="26">
        <f t="shared" si="24"/>
        <v>4268.2749999999996</v>
      </c>
      <c r="AI57" s="224" t="s">
        <v>1222</v>
      </c>
      <c r="AJ57" s="17" t="s">
        <v>1150</v>
      </c>
      <c r="AK57" s="227"/>
    </row>
    <row r="58" spans="1:37" x14ac:dyDescent="0.2">
      <c r="A58" s="17"/>
      <c r="B58" s="18" t="s">
        <v>31</v>
      </c>
      <c r="C58" s="19">
        <v>6</v>
      </c>
      <c r="D58" s="20">
        <v>3047</v>
      </c>
      <c r="E58" s="20">
        <v>6043</v>
      </c>
      <c r="F58" s="21" t="s">
        <v>478</v>
      </c>
      <c r="G58" s="21" t="s">
        <v>479</v>
      </c>
      <c r="H58" s="20">
        <v>5060</v>
      </c>
      <c r="I58" s="21" t="s">
        <v>192</v>
      </c>
      <c r="J58" s="17"/>
      <c r="K58" s="24"/>
      <c r="L58" s="18" t="s">
        <v>296</v>
      </c>
      <c r="M58" s="21" t="s">
        <v>297</v>
      </c>
      <c r="N58" s="18" t="s">
        <v>425</v>
      </c>
      <c r="O58" s="21" t="s">
        <v>948</v>
      </c>
      <c r="P58" s="18" t="s">
        <v>959</v>
      </c>
      <c r="Q58" s="17" t="s">
        <v>1218</v>
      </c>
      <c r="R58" s="21" t="s">
        <v>960</v>
      </c>
      <c r="S58" s="21" t="s">
        <v>961</v>
      </c>
      <c r="T58" s="20">
        <v>30</v>
      </c>
      <c r="U58" s="18" t="s">
        <v>962</v>
      </c>
      <c r="V58" s="21" t="s">
        <v>958</v>
      </c>
      <c r="W58" s="22">
        <v>1</v>
      </c>
      <c r="X58" s="23">
        <v>28000</v>
      </c>
      <c r="Y58" s="23">
        <v>28000</v>
      </c>
      <c r="Z58" s="20">
        <v>0</v>
      </c>
      <c r="AA58" s="21" t="s">
        <v>946</v>
      </c>
      <c r="AB58" s="18" t="s">
        <v>947</v>
      </c>
      <c r="AC58" s="24"/>
      <c r="AD58" s="25">
        <f t="shared" si="20"/>
        <v>22400</v>
      </c>
      <c r="AE58" s="25">
        <f t="shared" si="21"/>
        <v>5600</v>
      </c>
      <c r="AF58" s="25">
        <f t="shared" si="22"/>
        <v>27104</v>
      </c>
      <c r="AG58" s="25">
        <f t="shared" si="23"/>
        <v>6776</v>
      </c>
      <c r="AH58" s="26">
        <f t="shared" si="24"/>
        <v>33880</v>
      </c>
      <c r="AI58" s="224" t="s">
        <v>30</v>
      </c>
      <c r="AJ58" s="17" t="s">
        <v>1147</v>
      </c>
      <c r="AK58" s="227"/>
    </row>
    <row r="59" spans="1:37" x14ac:dyDescent="0.2">
      <c r="A59" s="17"/>
      <c r="B59" s="18" t="s">
        <v>31</v>
      </c>
      <c r="C59" s="19">
        <v>6</v>
      </c>
      <c r="D59" s="20">
        <v>3075</v>
      </c>
      <c r="E59" s="20">
        <v>6109</v>
      </c>
      <c r="F59" s="21" t="s">
        <v>1001</v>
      </c>
      <c r="G59" s="21" t="s">
        <v>1002</v>
      </c>
      <c r="H59" s="20">
        <v>5030</v>
      </c>
      <c r="I59" s="21" t="s">
        <v>1007</v>
      </c>
      <c r="J59" s="17"/>
      <c r="K59" s="18" t="s">
        <v>20</v>
      </c>
      <c r="L59" s="18" t="s">
        <v>994</v>
      </c>
      <c r="M59" s="21" t="s">
        <v>995</v>
      </c>
      <c r="N59" s="18" t="s">
        <v>58</v>
      </c>
      <c r="O59" s="21" t="s">
        <v>1008</v>
      </c>
      <c r="P59" s="18" t="s">
        <v>1009</v>
      </c>
      <c r="Q59" s="21" t="s">
        <v>1003</v>
      </c>
      <c r="R59" s="21" t="s">
        <v>1004</v>
      </c>
      <c r="S59" s="21" t="s">
        <v>1006</v>
      </c>
      <c r="T59" s="20">
        <v>234</v>
      </c>
      <c r="U59" s="18" t="s">
        <v>1010</v>
      </c>
      <c r="V59" s="21" t="s">
        <v>1005</v>
      </c>
      <c r="W59" s="22">
        <v>1</v>
      </c>
      <c r="X59" s="23">
        <v>14800</v>
      </c>
      <c r="Y59" s="23">
        <v>14800</v>
      </c>
      <c r="Z59" s="20">
        <v>6</v>
      </c>
      <c r="AA59" s="21" t="s">
        <v>999</v>
      </c>
      <c r="AB59" s="18" t="s">
        <v>1000</v>
      </c>
      <c r="AC59" s="24"/>
      <c r="AD59" s="25">
        <f t="shared" ref="AD59:AD66" si="25">X59*0.8</f>
        <v>11840</v>
      </c>
      <c r="AE59" s="25">
        <f t="shared" ref="AE59:AE66" si="26">X59-AD59</f>
        <v>2960</v>
      </c>
      <c r="AF59" s="25">
        <f t="shared" ref="AF59:AF66" si="27">X59*1.21*0.8</f>
        <v>14326.400000000001</v>
      </c>
      <c r="AG59" s="25">
        <f t="shared" ref="AG59:AG66" si="28">X59*1.21-AF59</f>
        <v>3581.5999999999985</v>
      </c>
      <c r="AH59" s="26">
        <f t="shared" ref="AH59:AH66" si="29">AF59+AG59</f>
        <v>17908</v>
      </c>
      <c r="AI59" s="224" t="s">
        <v>30</v>
      </c>
      <c r="AJ59" s="17" t="s">
        <v>1150</v>
      </c>
      <c r="AK59" s="227"/>
    </row>
    <row r="60" spans="1:37" x14ac:dyDescent="0.2">
      <c r="A60" s="17"/>
      <c r="B60" s="18" t="s">
        <v>31</v>
      </c>
      <c r="C60" s="19">
        <v>6</v>
      </c>
      <c r="D60" s="20">
        <v>3075</v>
      </c>
      <c r="E60" s="20">
        <v>6109</v>
      </c>
      <c r="F60" s="21" t="s">
        <v>1001</v>
      </c>
      <c r="G60" s="21" t="s">
        <v>1002</v>
      </c>
      <c r="H60" s="20">
        <v>5030</v>
      </c>
      <c r="I60" s="21" t="s">
        <v>1007</v>
      </c>
      <c r="J60" s="17"/>
      <c r="K60" s="18" t="s">
        <v>20</v>
      </c>
      <c r="L60" s="18" t="s">
        <v>994</v>
      </c>
      <c r="M60" s="21" t="s">
        <v>995</v>
      </c>
      <c r="N60" s="18" t="s">
        <v>58</v>
      </c>
      <c r="O60" s="21" t="s">
        <v>1008</v>
      </c>
      <c r="P60" s="18" t="s">
        <v>1009</v>
      </c>
      <c r="Q60" s="21" t="s">
        <v>1003</v>
      </c>
      <c r="R60" s="21" t="s">
        <v>1011</v>
      </c>
      <c r="S60" s="21" t="s">
        <v>1013</v>
      </c>
      <c r="T60" s="20">
        <v>234</v>
      </c>
      <c r="U60" s="18" t="s">
        <v>1014</v>
      </c>
      <c r="V60" s="21" t="s">
        <v>1012</v>
      </c>
      <c r="W60" s="22">
        <v>1</v>
      </c>
      <c r="X60" s="23">
        <v>14000</v>
      </c>
      <c r="Y60" s="23">
        <v>27650</v>
      </c>
      <c r="Z60" s="20">
        <v>1</v>
      </c>
      <c r="AA60" s="21" t="s">
        <v>999</v>
      </c>
      <c r="AB60" s="18" t="s">
        <v>1000</v>
      </c>
      <c r="AC60" s="24"/>
      <c r="AD60" s="25">
        <f t="shared" si="25"/>
        <v>11200</v>
      </c>
      <c r="AE60" s="25">
        <f t="shared" si="26"/>
        <v>2800</v>
      </c>
      <c r="AF60" s="25">
        <f t="shared" si="27"/>
        <v>13552</v>
      </c>
      <c r="AG60" s="25">
        <f t="shared" si="28"/>
        <v>3388</v>
      </c>
      <c r="AH60" s="26">
        <f t="shared" si="29"/>
        <v>16940</v>
      </c>
      <c r="AI60" s="224" t="s">
        <v>30</v>
      </c>
      <c r="AJ60" s="17" t="s">
        <v>1150</v>
      </c>
      <c r="AK60" s="227"/>
    </row>
    <row r="61" spans="1:37" x14ac:dyDescent="0.2">
      <c r="A61" s="17"/>
      <c r="B61" s="18" t="s">
        <v>31</v>
      </c>
      <c r="C61" s="19">
        <v>6</v>
      </c>
      <c r="D61" s="20">
        <v>3075</v>
      </c>
      <c r="E61" s="20">
        <v>6109</v>
      </c>
      <c r="F61" s="21" t="s">
        <v>1001</v>
      </c>
      <c r="G61" s="21" t="s">
        <v>1002</v>
      </c>
      <c r="H61" s="20">
        <v>5030</v>
      </c>
      <c r="I61" s="21" t="s">
        <v>1007</v>
      </c>
      <c r="J61" s="17"/>
      <c r="K61" s="18" t="s">
        <v>20</v>
      </c>
      <c r="L61" s="18" t="s">
        <v>994</v>
      </c>
      <c r="M61" s="21" t="s">
        <v>995</v>
      </c>
      <c r="N61" s="18" t="s">
        <v>58</v>
      </c>
      <c r="O61" s="21" t="s">
        <v>1008</v>
      </c>
      <c r="P61" s="18" t="s">
        <v>1009</v>
      </c>
      <c r="Q61" s="21" t="s">
        <v>1003</v>
      </c>
      <c r="R61" s="21" t="s">
        <v>1011</v>
      </c>
      <c r="S61" s="21" t="s">
        <v>1013</v>
      </c>
      <c r="T61" s="20">
        <v>234</v>
      </c>
      <c r="U61" s="18" t="s">
        <v>1016</v>
      </c>
      <c r="V61" s="21" t="s">
        <v>1015</v>
      </c>
      <c r="W61" s="22">
        <v>1</v>
      </c>
      <c r="X61" s="23">
        <v>1450</v>
      </c>
      <c r="Y61" s="23">
        <v>27650</v>
      </c>
      <c r="Z61" s="20">
        <v>1</v>
      </c>
      <c r="AA61" s="21" t="s">
        <v>999</v>
      </c>
      <c r="AB61" s="18" t="s">
        <v>1000</v>
      </c>
      <c r="AC61" s="24"/>
      <c r="AD61" s="25">
        <f t="shared" si="25"/>
        <v>1160</v>
      </c>
      <c r="AE61" s="25">
        <f t="shared" si="26"/>
        <v>290</v>
      </c>
      <c r="AF61" s="25">
        <f t="shared" si="27"/>
        <v>1403.6000000000001</v>
      </c>
      <c r="AG61" s="25">
        <f t="shared" si="28"/>
        <v>350.89999999999986</v>
      </c>
      <c r="AH61" s="26">
        <f t="shared" si="29"/>
        <v>1754.5</v>
      </c>
      <c r="AI61" s="224" t="s">
        <v>30</v>
      </c>
      <c r="AJ61" s="17" t="s">
        <v>1150</v>
      </c>
      <c r="AK61" s="227"/>
    </row>
    <row r="62" spans="1:37" x14ac:dyDescent="0.2">
      <c r="A62" s="17"/>
      <c r="B62" s="18" t="s">
        <v>31</v>
      </c>
      <c r="C62" s="19">
        <v>6</v>
      </c>
      <c r="D62" s="20">
        <v>3075</v>
      </c>
      <c r="E62" s="20">
        <v>6109</v>
      </c>
      <c r="F62" s="21" t="s">
        <v>1001</v>
      </c>
      <c r="G62" s="21" t="s">
        <v>1002</v>
      </c>
      <c r="H62" s="20">
        <v>5030</v>
      </c>
      <c r="I62" s="21" t="s">
        <v>1007</v>
      </c>
      <c r="J62" s="17"/>
      <c r="K62" s="18" t="s">
        <v>20</v>
      </c>
      <c r="L62" s="18" t="s">
        <v>994</v>
      </c>
      <c r="M62" s="21" t="s">
        <v>995</v>
      </c>
      <c r="N62" s="18" t="s">
        <v>58</v>
      </c>
      <c r="O62" s="21" t="s">
        <v>1008</v>
      </c>
      <c r="P62" s="18" t="s">
        <v>1009</v>
      </c>
      <c r="Q62" s="21" t="s">
        <v>1003</v>
      </c>
      <c r="R62" s="21" t="s">
        <v>1011</v>
      </c>
      <c r="S62" s="21" t="s">
        <v>1013</v>
      </c>
      <c r="T62" s="20">
        <v>234</v>
      </c>
      <c r="U62" s="18" t="s">
        <v>1018</v>
      </c>
      <c r="V62" s="21" t="s">
        <v>1017</v>
      </c>
      <c r="W62" s="22">
        <v>1</v>
      </c>
      <c r="X62" s="23">
        <v>12200</v>
      </c>
      <c r="Y62" s="23">
        <v>27650</v>
      </c>
      <c r="Z62" s="20">
        <v>1</v>
      </c>
      <c r="AA62" s="21" t="s">
        <v>999</v>
      </c>
      <c r="AB62" s="18" t="s">
        <v>1000</v>
      </c>
      <c r="AC62" s="24"/>
      <c r="AD62" s="25">
        <f t="shared" si="25"/>
        <v>9760</v>
      </c>
      <c r="AE62" s="25">
        <f t="shared" si="26"/>
        <v>2440</v>
      </c>
      <c r="AF62" s="25">
        <f t="shared" si="27"/>
        <v>11809.6</v>
      </c>
      <c r="AG62" s="25">
        <f t="shared" si="28"/>
        <v>2952.3999999999996</v>
      </c>
      <c r="AH62" s="26">
        <f t="shared" si="29"/>
        <v>14762</v>
      </c>
      <c r="AI62" s="224" t="s">
        <v>30</v>
      </c>
      <c r="AJ62" s="17" t="s">
        <v>1150</v>
      </c>
      <c r="AK62" s="227"/>
    </row>
    <row r="63" spans="1:37" x14ac:dyDescent="0.2">
      <c r="A63" s="17"/>
      <c r="B63" s="18" t="s">
        <v>31</v>
      </c>
      <c r="C63" s="19">
        <v>6</v>
      </c>
      <c r="D63" s="20">
        <v>3075</v>
      </c>
      <c r="E63" s="20">
        <v>6109</v>
      </c>
      <c r="F63" s="21" t="s">
        <v>1001</v>
      </c>
      <c r="G63" s="21" t="s">
        <v>1002</v>
      </c>
      <c r="H63" s="20">
        <v>5030</v>
      </c>
      <c r="I63" s="21" t="s">
        <v>1007</v>
      </c>
      <c r="J63" s="17"/>
      <c r="K63" s="18" t="s">
        <v>20</v>
      </c>
      <c r="L63" s="18" t="s">
        <v>994</v>
      </c>
      <c r="M63" s="21" t="s">
        <v>995</v>
      </c>
      <c r="N63" s="18" t="s">
        <v>58</v>
      </c>
      <c r="O63" s="21" t="s">
        <v>1008</v>
      </c>
      <c r="P63" s="18" t="s">
        <v>1009</v>
      </c>
      <c r="Q63" s="21" t="s">
        <v>1003</v>
      </c>
      <c r="R63" s="21" t="s">
        <v>1019</v>
      </c>
      <c r="S63" s="21" t="s">
        <v>1021</v>
      </c>
      <c r="T63" s="20">
        <v>234</v>
      </c>
      <c r="U63" s="18" t="s">
        <v>1022</v>
      </c>
      <c r="V63" s="21" t="s">
        <v>1020</v>
      </c>
      <c r="W63" s="22">
        <v>1</v>
      </c>
      <c r="X63" s="23">
        <v>14600</v>
      </c>
      <c r="Y63" s="23">
        <v>14600</v>
      </c>
      <c r="Z63" s="20">
        <v>2</v>
      </c>
      <c r="AA63" s="21" t="s">
        <v>999</v>
      </c>
      <c r="AB63" s="18" t="s">
        <v>1000</v>
      </c>
      <c r="AC63" s="24"/>
      <c r="AD63" s="25">
        <f t="shared" si="25"/>
        <v>11680</v>
      </c>
      <c r="AE63" s="25">
        <f t="shared" si="26"/>
        <v>2920</v>
      </c>
      <c r="AF63" s="25">
        <f t="shared" si="27"/>
        <v>14132.800000000001</v>
      </c>
      <c r="AG63" s="25">
        <f t="shared" si="28"/>
        <v>3533.1999999999989</v>
      </c>
      <c r="AH63" s="26">
        <f t="shared" si="29"/>
        <v>17666</v>
      </c>
      <c r="AI63" s="224" t="s">
        <v>30</v>
      </c>
      <c r="AJ63" s="17" t="s">
        <v>1150</v>
      </c>
      <c r="AK63" s="227"/>
    </row>
    <row r="64" spans="1:37" x14ac:dyDescent="0.2">
      <c r="A64" s="17"/>
      <c r="B64" s="18" t="s">
        <v>31</v>
      </c>
      <c r="C64" s="19">
        <v>6</v>
      </c>
      <c r="D64" s="20">
        <v>3075</v>
      </c>
      <c r="E64" s="20">
        <v>6109</v>
      </c>
      <c r="F64" s="21" t="s">
        <v>1001</v>
      </c>
      <c r="G64" s="21" t="s">
        <v>1002</v>
      </c>
      <c r="H64" s="20">
        <v>5030</v>
      </c>
      <c r="I64" s="21" t="s">
        <v>1007</v>
      </c>
      <c r="J64" s="17"/>
      <c r="K64" s="18" t="s">
        <v>196</v>
      </c>
      <c r="L64" s="18" t="s">
        <v>994</v>
      </c>
      <c r="M64" s="21" t="s">
        <v>995</v>
      </c>
      <c r="N64" s="18" t="s">
        <v>58</v>
      </c>
      <c r="O64" s="21" t="s">
        <v>1008</v>
      </c>
      <c r="P64" s="18" t="s">
        <v>1026</v>
      </c>
      <c r="Q64" s="21" t="s">
        <v>1023</v>
      </c>
      <c r="R64" s="21" t="s">
        <v>1024</v>
      </c>
      <c r="S64" s="21" t="s">
        <v>1025</v>
      </c>
      <c r="T64" s="20">
        <v>265</v>
      </c>
      <c r="U64" s="18" t="s">
        <v>1027</v>
      </c>
      <c r="V64" s="21" t="s">
        <v>774</v>
      </c>
      <c r="W64" s="22">
        <v>2</v>
      </c>
      <c r="X64" s="23">
        <v>910</v>
      </c>
      <c r="Y64" s="23">
        <v>8427</v>
      </c>
      <c r="Z64" s="20">
        <v>3</v>
      </c>
      <c r="AA64" s="21" t="s">
        <v>999</v>
      </c>
      <c r="AB64" s="18" t="s">
        <v>1000</v>
      </c>
      <c r="AC64" s="24"/>
      <c r="AD64" s="25">
        <f t="shared" si="25"/>
        <v>728</v>
      </c>
      <c r="AE64" s="25">
        <f t="shared" si="26"/>
        <v>182</v>
      </c>
      <c r="AF64" s="25">
        <f t="shared" si="27"/>
        <v>880.88</v>
      </c>
      <c r="AG64" s="25">
        <f t="shared" si="28"/>
        <v>220.21999999999991</v>
      </c>
      <c r="AH64" s="26">
        <f t="shared" si="29"/>
        <v>1101.0999999999999</v>
      </c>
      <c r="AI64" s="224" t="s">
        <v>30</v>
      </c>
      <c r="AJ64" s="17" t="s">
        <v>1150</v>
      </c>
      <c r="AK64" s="227"/>
    </row>
    <row r="65" spans="1:37" x14ac:dyDescent="0.2">
      <c r="A65" s="17"/>
      <c r="B65" s="18" t="s">
        <v>31</v>
      </c>
      <c r="C65" s="19">
        <v>6</v>
      </c>
      <c r="D65" s="20">
        <v>3075</v>
      </c>
      <c r="E65" s="20">
        <v>6109</v>
      </c>
      <c r="F65" s="21" t="s">
        <v>1001</v>
      </c>
      <c r="G65" s="21" t="s">
        <v>1002</v>
      </c>
      <c r="H65" s="20">
        <v>5030</v>
      </c>
      <c r="I65" s="21" t="s">
        <v>1007</v>
      </c>
      <c r="J65" s="17"/>
      <c r="K65" s="18" t="s">
        <v>196</v>
      </c>
      <c r="L65" s="18" t="s">
        <v>994</v>
      </c>
      <c r="M65" s="21" t="s">
        <v>995</v>
      </c>
      <c r="N65" s="18" t="s">
        <v>58</v>
      </c>
      <c r="O65" s="21" t="s">
        <v>1008</v>
      </c>
      <c r="P65" s="18" t="s">
        <v>1026</v>
      </c>
      <c r="Q65" s="21" t="s">
        <v>1023</v>
      </c>
      <c r="R65" s="21" t="s">
        <v>1024</v>
      </c>
      <c r="S65" s="21" t="s">
        <v>1025</v>
      </c>
      <c r="T65" s="20">
        <v>265</v>
      </c>
      <c r="U65" s="18" t="s">
        <v>1028</v>
      </c>
      <c r="V65" s="21" t="s">
        <v>839</v>
      </c>
      <c r="W65" s="22">
        <v>1</v>
      </c>
      <c r="X65" s="23">
        <v>375</v>
      </c>
      <c r="Y65" s="23">
        <v>8427</v>
      </c>
      <c r="Z65" s="20">
        <v>3</v>
      </c>
      <c r="AA65" s="21" t="s">
        <v>999</v>
      </c>
      <c r="AB65" s="18" t="s">
        <v>1000</v>
      </c>
      <c r="AC65" s="24"/>
      <c r="AD65" s="25">
        <f t="shared" si="25"/>
        <v>300</v>
      </c>
      <c r="AE65" s="25">
        <f t="shared" si="26"/>
        <v>75</v>
      </c>
      <c r="AF65" s="25">
        <f t="shared" si="27"/>
        <v>363</v>
      </c>
      <c r="AG65" s="25">
        <f t="shared" si="28"/>
        <v>90.75</v>
      </c>
      <c r="AH65" s="26">
        <f t="shared" si="29"/>
        <v>453.75</v>
      </c>
      <c r="AI65" s="224" t="s">
        <v>30</v>
      </c>
      <c r="AJ65" s="17" t="s">
        <v>1150</v>
      </c>
      <c r="AK65" s="227"/>
    </row>
    <row r="66" spans="1:37" x14ac:dyDescent="0.2">
      <c r="A66" s="17"/>
      <c r="B66" s="18" t="s">
        <v>31</v>
      </c>
      <c r="C66" s="19">
        <v>6</v>
      </c>
      <c r="D66" s="20">
        <v>3075</v>
      </c>
      <c r="E66" s="20">
        <v>6109</v>
      </c>
      <c r="F66" s="21" t="s">
        <v>1001</v>
      </c>
      <c r="G66" s="21" t="s">
        <v>1002</v>
      </c>
      <c r="H66" s="20">
        <v>5030</v>
      </c>
      <c r="I66" s="21" t="s">
        <v>1007</v>
      </c>
      <c r="J66" s="17"/>
      <c r="K66" s="18" t="s">
        <v>196</v>
      </c>
      <c r="L66" s="18" t="s">
        <v>994</v>
      </c>
      <c r="M66" s="21" t="s">
        <v>995</v>
      </c>
      <c r="N66" s="18" t="s">
        <v>58</v>
      </c>
      <c r="O66" s="21" t="s">
        <v>1008</v>
      </c>
      <c r="P66" s="18" t="s">
        <v>1026</v>
      </c>
      <c r="Q66" s="21" t="s">
        <v>1023</v>
      </c>
      <c r="R66" s="21" t="s">
        <v>1024</v>
      </c>
      <c r="S66" s="21" t="s">
        <v>1025</v>
      </c>
      <c r="T66" s="20">
        <v>265</v>
      </c>
      <c r="U66" s="18" t="s">
        <v>1030</v>
      </c>
      <c r="V66" s="21" t="s">
        <v>1029</v>
      </c>
      <c r="W66" s="22">
        <v>1</v>
      </c>
      <c r="X66" s="23">
        <v>330</v>
      </c>
      <c r="Y66" s="23">
        <v>8427</v>
      </c>
      <c r="Z66" s="20">
        <v>3</v>
      </c>
      <c r="AA66" s="21" t="s">
        <v>999</v>
      </c>
      <c r="AB66" s="18" t="s">
        <v>1000</v>
      </c>
      <c r="AC66" s="24"/>
      <c r="AD66" s="25">
        <f t="shared" si="25"/>
        <v>264</v>
      </c>
      <c r="AE66" s="25">
        <f t="shared" si="26"/>
        <v>66</v>
      </c>
      <c r="AF66" s="25">
        <f t="shared" si="27"/>
        <v>319.44000000000005</v>
      </c>
      <c r="AG66" s="25">
        <f t="shared" si="28"/>
        <v>79.859999999999957</v>
      </c>
      <c r="AH66" s="26">
        <f t="shared" si="29"/>
        <v>399.3</v>
      </c>
      <c r="AI66" s="224" t="s">
        <v>30</v>
      </c>
      <c r="AJ66" s="17" t="s">
        <v>1150</v>
      </c>
      <c r="AK66" s="227"/>
    </row>
    <row r="67" spans="1:37" x14ac:dyDescent="0.2">
      <c r="A67" s="17"/>
      <c r="B67" s="18" t="s">
        <v>31</v>
      </c>
      <c r="C67" s="19">
        <v>10</v>
      </c>
      <c r="D67" s="20">
        <v>3117</v>
      </c>
      <c r="E67" s="20">
        <v>6179</v>
      </c>
      <c r="F67" s="21" t="s">
        <v>1033</v>
      </c>
      <c r="G67" s="21" t="s">
        <v>1034</v>
      </c>
      <c r="H67" s="20">
        <v>5620</v>
      </c>
      <c r="I67" s="21" t="s">
        <v>474</v>
      </c>
      <c r="J67" s="17"/>
      <c r="K67" s="18" t="s">
        <v>196</v>
      </c>
      <c r="L67" s="18" t="s">
        <v>994</v>
      </c>
      <c r="M67" s="21" t="s">
        <v>995</v>
      </c>
      <c r="N67" s="18" t="s">
        <v>58</v>
      </c>
      <c r="O67" s="21" t="s">
        <v>1008</v>
      </c>
      <c r="P67" s="18" t="s">
        <v>1026</v>
      </c>
      <c r="Q67" s="21" t="s">
        <v>1023</v>
      </c>
      <c r="R67" s="21" t="s">
        <v>1035</v>
      </c>
      <c r="S67" s="21" t="s">
        <v>1036</v>
      </c>
      <c r="T67" s="20">
        <v>35</v>
      </c>
      <c r="U67" s="18" t="s">
        <v>1037</v>
      </c>
      <c r="V67" s="21" t="s">
        <v>1031</v>
      </c>
      <c r="W67" s="22">
        <v>10</v>
      </c>
      <c r="X67" s="23">
        <v>750</v>
      </c>
      <c r="Y67" s="23">
        <v>750</v>
      </c>
      <c r="Z67" s="20">
        <v>1</v>
      </c>
      <c r="AA67" s="21" t="s">
        <v>999</v>
      </c>
      <c r="AB67" s="18" t="s">
        <v>1000</v>
      </c>
      <c r="AC67" s="24"/>
      <c r="AD67" s="25">
        <f t="shared" ref="AD67:AD88" si="30">X67*0.8</f>
        <v>600</v>
      </c>
      <c r="AE67" s="25">
        <f t="shared" ref="AE67:AE88" si="31">X67-AD67</f>
        <v>150</v>
      </c>
      <c r="AF67" s="25">
        <f t="shared" ref="AF67:AF88" si="32">X67*1.21*0.8</f>
        <v>726</v>
      </c>
      <c r="AG67" s="25">
        <f t="shared" ref="AG67:AG88" si="33">X67*1.21-AF67</f>
        <v>181.5</v>
      </c>
      <c r="AH67" s="26">
        <f t="shared" ref="AH67:AH88" si="34">AF67+AG67</f>
        <v>907.5</v>
      </c>
      <c r="AI67" s="224" t="s">
        <v>30</v>
      </c>
      <c r="AJ67" s="17" t="s">
        <v>1150</v>
      </c>
      <c r="AK67" s="227"/>
    </row>
    <row r="68" spans="1:37" x14ac:dyDescent="0.2">
      <c r="A68" s="17"/>
      <c r="B68" s="18" t="s">
        <v>31</v>
      </c>
      <c r="C68" s="19">
        <v>6</v>
      </c>
      <c r="D68" s="20">
        <v>3075</v>
      </c>
      <c r="E68" s="20">
        <v>6109</v>
      </c>
      <c r="F68" s="21" t="s">
        <v>1001</v>
      </c>
      <c r="G68" s="21" t="s">
        <v>1002</v>
      </c>
      <c r="H68" s="20">
        <v>5030</v>
      </c>
      <c r="I68" s="21" t="s">
        <v>1007</v>
      </c>
      <c r="J68" s="17"/>
      <c r="K68" s="18" t="s">
        <v>196</v>
      </c>
      <c r="L68" s="18" t="s">
        <v>994</v>
      </c>
      <c r="M68" s="21" t="s">
        <v>995</v>
      </c>
      <c r="N68" s="18" t="s">
        <v>58</v>
      </c>
      <c r="O68" s="21" t="s">
        <v>1008</v>
      </c>
      <c r="P68" s="18" t="s">
        <v>1026</v>
      </c>
      <c r="Q68" s="21" t="s">
        <v>1023</v>
      </c>
      <c r="R68" s="21" t="s">
        <v>1043</v>
      </c>
      <c r="S68" s="21" t="s">
        <v>1045</v>
      </c>
      <c r="T68" s="20">
        <v>265</v>
      </c>
      <c r="U68" s="18" t="s">
        <v>1046</v>
      </c>
      <c r="V68" s="21" t="s">
        <v>1044</v>
      </c>
      <c r="W68" s="22">
        <v>1</v>
      </c>
      <c r="X68" s="23">
        <v>9000</v>
      </c>
      <c r="Y68" s="23">
        <v>9000</v>
      </c>
      <c r="Z68" s="20">
        <v>4</v>
      </c>
      <c r="AA68" s="21" t="s">
        <v>999</v>
      </c>
      <c r="AB68" s="18" t="s">
        <v>1000</v>
      </c>
      <c r="AC68" s="24"/>
      <c r="AD68" s="25">
        <f t="shared" si="30"/>
        <v>7200</v>
      </c>
      <c r="AE68" s="25">
        <f t="shared" si="31"/>
        <v>1800</v>
      </c>
      <c r="AF68" s="25">
        <f t="shared" si="32"/>
        <v>8712</v>
      </c>
      <c r="AG68" s="25">
        <f t="shared" si="33"/>
        <v>2178</v>
      </c>
      <c r="AH68" s="26">
        <f t="shared" si="34"/>
        <v>10890</v>
      </c>
      <c r="AI68" s="224" t="s">
        <v>30</v>
      </c>
      <c r="AJ68" s="17" t="s">
        <v>1150</v>
      </c>
      <c r="AK68" s="227"/>
    </row>
    <row r="69" spans="1:37" x14ac:dyDescent="0.2">
      <c r="A69" s="17"/>
      <c r="B69" s="18" t="s">
        <v>31</v>
      </c>
      <c r="C69" s="19">
        <v>6</v>
      </c>
      <c r="D69" s="20">
        <v>3075</v>
      </c>
      <c r="E69" s="20">
        <v>6109</v>
      </c>
      <c r="F69" s="21" t="s">
        <v>1001</v>
      </c>
      <c r="G69" s="21" t="s">
        <v>1002</v>
      </c>
      <c r="H69" s="20">
        <v>5030</v>
      </c>
      <c r="I69" s="21" t="s">
        <v>1007</v>
      </c>
      <c r="J69" s="17"/>
      <c r="K69" s="18" t="s">
        <v>196</v>
      </c>
      <c r="L69" s="18" t="s">
        <v>994</v>
      </c>
      <c r="M69" s="21" t="s">
        <v>995</v>
      </c>
      <c r="N69" s="18" t="s">
        <v>58</v>
      </c>
      <c r="O69" s="21" t="s">
        <v>1008</v>
      </c>
      <c r="P69" s="18" t="s">
        <v>1026</v>
      </c>
      <c r="Q69" s="21" t="s">
        <v>1023</v>
      </c>
      <c r="R69" s="21" t="s">
        <v>1047</v>
      </c>
      <c r="S69" s="21" t="s">
        <v>1048</v>
      </c>
      <c r="T69" s="20">
        <v>265</v>
      </c>
      <c r="U69" s="18" t="s">
        <v>1049</v>
      </c>
      <c r="V69" s="21" t="s">
        <v>107</v>
      </c>
      <c r="W69" s="22">
        <v>1</v>
      </c>
      <c r="X69" s="23">
        <v>16400</v>
      </c>
      <c r="Y69" s="23">
        <v>16400</v>
      </c>
      <c r="Z69" s="20">
        <v>5</v>
      </c>
      <c r="AA69" s="21" t="s">
        <v>999</v>
      </c>
      <c r="AB69" s="18" t="s">
        <v>1000</v>
      </c>
      <c r="AC69" s="24"/>
      <c r="AD69" s="25">
        <f t="shared" si="30"/>
        <v>13120</v>
      </c>
      <c r="AE69" s="25">
        <f t="shared" si="31"/>
        <v>3280</v>
      </c>
      <c r="AF69" s="25">
        <f t="shared" si="32"/>
        <v>15875.2</v>
      </c>
      <c r="AG69" s="25">
        <f t="shared" si="33"/>
        <v>3968.7999999999993</v>
      </c>
      <c r="AH69" s="26">
        <f t="shared" si="34"/>
        <v>19844</v>
      </c>
      <c r="AI69" s="224" t="s">
        <v>30</v>
      </c>
      <c r="AJ69" s="17" t="s">
        <v>1150</v>
      </c>
      <c r="AK69" s="227"/>
    </row>
    <row r="70" spans="1:37" x14ac:dyDescent="0.2">
      <c r="A70" s="17"/>
      <c r="B70" s="18" t="s">
        <v>31</v>
      </c>
      <c r="C70" s="19">
        <v>6</v>
      </c>
      <c r="D70" s="20">
        <v>3075</v>
      </c>
      <c r="E70" s="20">
        <v>6109</v>
      </c>
      <c r="F70" s="21" t="s">
        <v>1001</v>
      </c>
      <c r="G70" s="21" t="s">
        <v>1002</v>
      </c>
      <c r="H70" s="20">
        <v>5030</v>
      </c>
      <c r="I70" s="21" t="s">
        <v>1007</v>
      </c>
      <c r="J70" s="17"/>
      <c r="K70" s="18" t="s">
        <v>196</v>
      </c>
      <c r="L70" s="18" t="s">
        <v>994</v>
      </c>
      <c r="M70" s="21" t="s">
        <v>995</v>
      </c>
      <c r="N70" s="18" t="s">
        <v>58</v>
      </c>
      <c r="O70" s="21" t="s">
        <v>1008</v>
      </c>
      <c r="P70" s="18" t="s">
        <v>1026</v>
      </c>
      <c r="Q70" s="21" t="s">
        <v>1023</v>
      </c>
      <c r="R70" s="21" t="s">
        <v>1024</v>
      </c>
      <c r="S70" s="21" t="s">
        <v>1025</v>
      </c>
      <c r="T70" s="20">
        <v>265</v>
      </c>
      <c r="U70" s="18" t="s">
        <v>1051</v>
      </c>
      <c r="V70" s="21" t="s">
        <v>1050</v>
      </c>
      <c r="W70" s="22">
        <v>6</v>
      </c>
      <c r="X70" s="23">
        <v>1390</v>
      </c>
      <c r="Y70" s="23">
        <v>8427</v>
      </c>
      <c r="Z70" s="20">
        <v>3</v>
      </c>
      <c r="AA70" s="21" t="s">
        <v>999</v>
      </c>
      <c r="AB70" s="18" t="s">
        <v>1000</v>
      </c>
      <c r="AC70" s="24"/>
      <c r="AD70" s="25">
        <f t="shared" si="30"/>
        <v>1112</v>
      </c>
      <c r="AE70" s="25">
        <f t="shared" si="31"/>
        <v>278</v>
      </c>
      <c r="AF70" s="25">
        <f t="shared" si="32"/>
        <v>1345.52</v>
      </c>
      <c r="AG70" s="25">
        <f t="shared" si="33"/>
        <v>336.37999999999988</v>
      </c>
      <c r="AH70" s="26">
        <f t="shared" si="34"/>
        <v>1681.8999999999999</v>
      </c>
      <c r="AI70" s="224" t="s">
        <v>30</v>
      </c>
      <c r="AJ70" s="17" t="s">
        <v>1150</v>
      </c>
      <c r="AK70" s="227"/>
    </row>
    <row r="71" spans="1:37" x14ac:dyDescent="0.2">
      <c r="A71" s="17"/>
      <c r="B71" s="18" t="s">
        <v>31</v>
      </c>
      <c r="C71" s="19">
        <v>6</v>
      </c>
      <c r="D71" s="20">
        <v>3075</v>
      </c>
      <c r="E71" s="20">
        <v>6109</v>
      </c>
      <c r="F71" s="21" t="s">
        <v>1001</v>
      </c>
      <c r="G71" s="21" t="s">
        <v>1002</v>
      </c>
      <c r="H71" s="20">
        <v>5030</v>
      </c>
      <c r="I71" s="21" t="s">
        <v>1007</v>
      </c>
      <c r="J71" s="17"/>
      <c r="K71" s="18" t="s">
        <v>196</v>
      </c>
      <c r="L71" s="18" t="s">
        <v>994</v>
      </c>
      <c r="M71" s="21" t="s">
        <v>995</v>
      </c>
      <c r="N71" s="18" t="s">
        <v>58</v>
      </c>
      <c r="O71" s="21" t="s">
        <v>1008</v>
      </c>
      <c r="P71" s="18" t="s">
        <v>1026</v>
      </c>
      <c r="Q71" s="21" t="s">
        <v>1023</v>
      </c>
      <c r="R71" s="21" t="s">
        <v>1024</v>
      </c>
      <c r="S71" s="21" t="s">
        <v>1025</v>
      </c>
      <c r="T71" s="20">
        <v>265</v>
      </c>
      <c r="U71" s="18" t="s">
        <v>1053</v>
      </c>
      <c r="V71" s="21" t="s">
        <v>1052</v>
      </c>
      <c r="W71" s="22">
        <v>6</v>
      </c>
      <c r="X71" s="23">
        <v>1032</v>
      </c>
      <c r="Y71" s="23">
        <v>8427</v>
      </c>
      <c r="Z71" s="20">
        <v>3</v>
      </c>
      <c r="AA71" s="21" t="s">
        <v>999</v>
      </c>
      <c r="AB71" s="18" t="s">
        <v>1000</v>
      </c>
      <c r="AC71" s="24"/>
      <c r="AD71" s="25">
        <f t="shared" si="30"/>
        <v>825.6</v>
      </c>
      <c r="AE71" s="25">
        <f t="shared" si="31"/>
        <v>206.39999999999998</v>
      </c>
      <c r="AF71" s="25">
        <f t="shared" si="32"/>
        <v>998.97600000000011</v>
      </c>
      <c r="AG71" s="25">
        <f t="shared" si="33"/>
        <v>249.74399999999991</v>
      </c>
      <c r="AH71" s="26">
        <f t="shared" si="34"/>
        <v>1248.72</v>
      </c>
      <c r="AI71" s="224" t="s">
        <v>30</v>
      </c>
      <c r="AJ71" s="17" t="s">
        <v>1150</v>
      </c>
      <c r="AK71" s="227"/>
    </row>
    <row r="72" spans="1:37" x14ac:dyDescent="0.2">
      <c r="A72" s="17"/>
      <c r="B72" s="18" t="s">
        <v>31</v>
      </c>
      <c r="C72" s="19">
        <v>6</v>
      </c>
      <c r="D72" s="20">
        <v>3075</v>
      </c>
      <c r="E72" s="20">
        <v>6109</v>
      </c>
      <c r="F72" s="21" t="s">
        <v>1001</v>
      </c>
      <c r="G72" s="21" t="s">
        <v>1002</v>
      </c>
      <c r="H72" s="20">
        <v>5030</v>
      </c>
      <c r="I72" s="21" t="s">
        <v>1007</v>
      </c>
      <c r="J72" s="17"/>
      <c r="K72" s="18" t="s">
        <v>196</v>
      </c>
      <c r="L72" s="18" t="s">
        <v>994</v>
      </c>
      <c r="M72" s="21" t="s">
        <v>995</v>
      </c>
      <c r="N72" s="18" t="s">
        <v>58</v>
      </c>
      <c r="O72" s="21" t="s">
        <v>1008</v>
      </c>
      <c r="P72" s="18" t="s">
        <v>1026</v>
      </c>
      <c r="Q72" s="21" t="s">
        <v>1023</v>
      </c>
      <c r="R72" s="21" t="s">
        <v>1024</v>
      </c>
      <c r="S72" s="21" t="s">
        <v>1025</v>
      </c>
      <c r="T72" s="20">
        <v>265</v>
      </c>
      <c r="U72" s="18" t="s">
        <v>1055</v>
      </c>
      <c r="V72" s="21" t="s">
        <v>1054</v>
      </c>
      <c r="W72" s="22">
        <v>1</v>
      </c>
      <c r="X72" s="23">
        <v>350</v>
      </c>
      <c r="Y72" s="23">
        <v>8427</v>
      </c>
      <c r="Z72" s="20">
        <v>3</v>
      </c>
      <c r="AA72" s="21" t="s">
        <v>999</v>
      </c>
      <c r="AB72" s="18" t="s">
        <v>1000</v>
      </c>
      <c r="AC72" s="24"/>
      <c r="AD72" s="25">
        <f t="shared" si="30"/>
        <v>280</v>
      </c>
      <c r="AE72" s="25">
        <f t="shared" si="31"/>
        <v>70</v>
      </c>
      <c r="AF72" s="25">
        <f t="shared" si="32"/>
        <v>338.8</v>
      </c>
      <c r="AG72" s="25">
        <f t="shared" si="33"/>
        <v>84.699999999999989</v>
      </c>
      <c r="AH72" s="26">
        <f t="shared" si="34"/>
        <v>423.5</v>
      </c>
      <c r="AI72" s="224" t="s">
        <v>30</v>
      </c>
      <c r="AJ72" s="17" t="s">
        <v>1150</v>
      </c>
      <c r="AK72" s="227"/>
    </row>
    <row r="73" spans="1:37" x14ac:dyDescent="0.2">
      <c r="A73" s="17"/>
      <c r="B73" s="18" t="s">
        <v>31</v>
      </c>
      <c r="C73" s="19">
        <v>6</v>
      </c>
      <c r="D73" s="20">
        <v>3075</v>
      </c>
      <c r="E73" s="20">
        <v>6109</v>
      </c>
      <c r="F73" s="21" t="s">
        <v>1001</v>
      </c>
      <c r="G73" s="21" t="s">
        <v>1002</v>
      </c>
      <c r="H73" s="20">
        <v>5030</v>
      </c>
      <c r="I73" s="21" t="s">
        <v>1007</v>
      </c>
      <c r="J73" s="17"/>
      <c r="K73" s="18" t="s">
        <v>196</v>
      </c>
      <c r="L73" s="18" t="s">
        <v>994</v>
      </c>
      <c r="M73" s="21" t="s">
        <v>995</v>
      </c>
      <c r="N73" s="18" t="s">
        <v>58</v>
      </c>
      <c r="O73" s="21" t="s">
        <v>1008</v>
      </c>
      <c r="P73" s="18" t="s">
        <v>1026</v>
      </c>
      <c r="Q73" s="21" t="s">
        <v>1023</v>
      </c>
      <c r="R73" s="21" t="s">
        <v>1024</v>
      </c>
      <c r="S73" s="21" t="s">
        <v>1025</v>
      </c>
      <c r="T73" s="20">
        <v>265</v>
      </c>
      <c r="U73" s="18" t="s">
        <v>1057</v>
      </c>
      <c r="V73" s="21" t="s">
        <v>1056</v>
      </c>
      <c r="W73" s="22">
        <v>1</v>
      </c>
      <c r="X73" s="23">
        <v>4040</v>
      </c>
      <c r="Y73" s="23">
        <v>8427</v>
      </c>
      <c r="Z73" s="20">
        <v>3</v>
      </c>
      <c r="AA73" s="21" t="s">
        <v>999</v>
      </c>
      <c r="AB73" s="18" t="s">
        <v>1000</v>
      </c>
      <c r="AC73" s="24"/>
      <c r="AD73" s="25">
        <f t="shared" si="30"/>
        <v>3232</v>
      </c>
      <c r="AE73" s="25">
        <f t="shared" si="31"/>
        <v>808</v>
      </c>
      <c r="AF73" s="25">
        <f t="shared" si="32"/>
        <v>3910.72</v>
      </c>
      <c r="AG73" s="25">
        <f t="shared" si="33"/>
        <v>977.67999999999984</v>
      </c>
      <c r="AH73" s="26">
        <f t="shared" si="34"/>
        <v>4888.3999999999996</v>
      </c>
      <c r="AI73" s="224" t="s">
        <v>30</v>
      </c>
      <c r="AJ73" s="17" t="s">
        <v>1150</v>
      </c>
      <c r="AK73" s="227"/>
    </row>
    <row r="74" spans="1:37" x14ac:dyDescent="0.2">
      <c r="A74" s="17"/>
      <c r="B74" s="18" t="s">
        <v>31</v>
      </c>
      <c r="C74" s="19">
        <v>10</v>
      </c>
      <c r="D74" s="20">
        <v>3117</v>
      </c>
      <c r="E74" s="20">
        <v>6179</v>
      </c>
      <c r="F74" s="21" t="s">
        <v>1033</v>
      </c>
      <c r="G74" s="21" t="s">
        <v>1034</v>
      </c>
      <c r="H74" s="20">
        <v>5620</v>
      </c>
      <c r="I74" s="21" t="s">
        <v>474</v>
      </c>
      <c r="J74" s="17"/>
      <c r="K74" s="18" t="s">
        <v>196</v>
      </c>
      <c r="L74" s="18" t="s">
        <v>994</v>
      </c>
      <c r="M74" s="21" t="s">
        <v>995</v>
      </c>
      <c r="N74" s="18" t="s">
        <v>58</v>
      </c>
      <c r="O74" s="21" t="s">
        <v>1008</v>
      </c>
      <c r="P74" s="18" t="s">
        <v>1026</v>
      </c>
      <c r="Q74" s="21" t="s">
        <v>1023</v>
      </c>
      <c r="R74" s="21" t="s">
        <v>1058</v>
      </c>
      <c r="S74" s="21" t="s">
        <v>1059</v>
      </c>
      <c r="T74" s="20">
        <v>35</v>
      </c>
      <c r="U74" s="18" t="s">
        <v>1060</v>
      </c>
      <c r="V74" s="21" t="s">
        <v>774</v>
      </c>
      <c r="W74" s="22">
        <v>2</v>
      </c>
      <c r="X74" s="23">
        <v>965.14</v>
      </c>
      <c r="Y74" s="23">
        <v>21350.07</v>
      </c>
      <c r="Z74" s="20">
        <v>0</v>
      </c>
      <c r="AA74" s="21" t="s">
        <v>999</v>
      </c>
      <c r="AB74" s="18" t="s">
        <v>1000</v>
      </c>
      <c r="AC74" s="24"/>
      <c r="AD74" s="25">
        <f t="shared" si="30"/>
        <v>772.11200000000008</v>
      </c>
      <c r="AE74" s="25">
        <f t="shared" si="31"/>
        <v>193.02799999999991</v>
      </c>
      <c r="AF74" s="25">
        <f t="shared" si="32"/>
        <v>934.25551999999993</v>
      </c>
      <c r="AG74" s="25">
        <f t="shared" si="33"/>
        <v>233.56387999999993</v>
      </c>
      <c r="AH74" s="26">
        <f t="shared" si="34"/>
        <v>1167.8193999999999</v>
      </c>
      <c r="AI74" s="224" t="s">
        <v>30</v>
      </c>
      <c r="AJ74" s="17" t="s">
        <v>1150</v>
      </c>
      <c r="AK74" s="227"/>
    </row>
    <row r="75" spans="1:37" x14ac:dyDescent="0.2">
      <c r="A75" s="17"/>
      <c r="B75" s="18" t="s">
        <v>31</v>
      </c>
      <c r="C75" s="19">
        <v>10</v>
      </c>
      <c r="D75" s="20">
        <v>3117</v>
      </c>
      <c r="E75" s="20">
        <v>6179</v>
      </c>
      <c r="F75" s="21" t="s">
        <v>1033</v>
      </c>
      <c r="G75" s="21" t="s">
        <v>1034</v>
      </c>
      <c r="H75" s="20">
        <v>5620</v>
      </c>
      <c r="I75" s="21" t="s">
        <v>474</v>
      </c>
      <c r="J75" s="17"/>
      <c r="K75" s="18" t="s">
        <v>196</v>
      </c>
      <c r="L75" s="18" t="s">
        <v>994</v>
      </c>
      <c r="M75" s="21" t="s">
        <v>995</v>
      </c>
      <c r="N75" s="18" t="s">
        <v>58</v>
      </c>
      <c r="O75" s="21" t="s">
        <v>1008</v>
      </c>
      <c r="P75" s="18" t="s">
        <v>1026</v>
      </c>
      <c r="Q75" s="21" t="s">
        <v>1023</v>
      </c>
      <c r="R75" s="21" t="s">
        <v>1058</v>
      </c>
      <c r="S75" s="21" t="s">
        <v>1059</v>
      </c>
      <c r="T75" s="20">
        <v>35</v>
      </c>
      <c r="U75" s="18" t="s">
        <v>1062</v>
      </c>
      <c r="V75" s="21" t="s">
        <v>1061</v>
      </c>
      <c r="W75" s="22">
        <v>1</v>
      </c>
      <c r="X75" s="23">
        <v>406.1</v>
      </c>
      <c r="Y75" s="23">
        <v>21350.07</v>
      </c>
      <c r="Z75" s="20">
        <v>0</v>
      </c>
      <c r="AA75" s="21" t="s">
        <v>999</v>
      </c>
      <c r="AB75" s="18" t="s">
        <v>1000</v>
      </c>
      <c r="AC75" s="24"/>
      <c r="AD75" s="25">
        <f t="shared" si="30"/>
        <v>324.88000000000005</v>
      </c>
      <c r="AE75" s="25">
        <f t="shared" si="31"/>
        <v>81.21999999999997</v>
      </c>
      <c r="AF75" s="25">
        <f t="shared" si="32"/>
        <v>393.10480000000007</v>
      </c>
      <c r="AG75" s="25">
        <f t="shared" si="33"/>
        <v>98.27619999999996</v>
      </c>
      <c r="AH75" s="26">
        <f t="shared" si="34"/>
        <v>491.38100000000003</v>
      </c>
      <c r="AI75" s="224" t="s">
        <v>30</v>
      </c>
      <c r="AJ75" s="17" t="s">
        <v>1150</v>
      </c>
      <c r="AK75" s="227"/>
    </row>
    <row r="76" spans="1:37" x14ac:dyDescent="0.2">
      <c r="A76" s="17"/>
      <c r="B76" s="18" t="s">
        <v>31</v>
      </c>
      <c r="C76" s="19">
        <v>10</v>
      </c>
      <c r="D76" s="20">
        <v>3117</v>
      </c>
      <c r="E76" s="20">
        <v>6179</v>
      </c>
      <c r="F76" s="21" t="s">
        <v>1033</v>
      </c>
      <c r="G76" s="21" t="s">
        <v>1034</v>
      </c>
      <c r="H76" s="20">
        <v>5620</v>
      </c>
      <c r="I76" s="21" t="s">
        <v>474</v>
      </c>
      <c r="J76" s="17"/>
      <c r="K76" s="18" t="s">
        <v>196</v>
      </c>
      <c r="L76" s="18" t="s">
        <v>994</v>
      </c>
      <c r="M76" s="21" t="s">
        <v>995</v>
      </c>
      <c r="N76" s="18" t="s">
        <v>58</v>
      </c>
      <c r="O76" s="21" t="s">
        <v>1008</v>
      </c>
      <c r="P76" s="18" t="s">
        <v>1026</v>
      </c>
      <c r="Q76" s="21" t="s">
        <v>1023</v>
      </c>
      <c r="R76" s="21" t="s">
        <v>1058</v>
      </c>
      <c r="S76" s="21" t="s">
        <v>1059</v>
      </c>
      <c r="T76" s="20">
        <v>35</v>
      </c>
      <c r="U76" s="18" t="s">
        <v>1063</v>
      </c>
      <c r="V76" s="21" t="s">
        <v>1042</v>
      </c>
      <c r="W76" s="22">
        <v>1</v>
      </c>
      <c r="X76" s="23">
        <v>346.81</v>
      </c>
      <c r="Y76" s="23">
        <v>21350.07</v>
      </c>
      <c r="Z76" s="20">
        <v>0</v>
      </c>
      <c r="AA76" s="21" t="s">
        <v>999</v>
      </c>
      <c r="AB76" s="18" t="s">
        <v>1000</v>
      </c>
      <c r="AC76" s="24"/>
      <c r="AD76" s="25">
        <f t="shared" si="30"/>
        <v>277.44800000000004</v>
      </c>
      <c r="AE76" s="25">
        <f t="shared" si="31"/>
        <v>69.361999999999966</v>
      </c>
      <c r="AF76" s="25">
        <f t="shared" si="32"/>
        <v>335.71208000000001</v>
      </c>
      <c r="AG76" s="25">
        <f t="shared" si="33"/>
        <v>83.928020000000004</v>
      </c>
      <c r="AH76" s="26">
        <f t="shared" si="34"/>
        <v>419.64010000000002</v>
      </c>
      <c r="AI76" s="224" t="s">
        <v>30</v>
      </c>
      <c r="AJ76" s="17" t="s">
        <v>1150</v>
      </c>
      <c r="AK76" s="227"/>
    </row>
    <row r="77" spans="1:37" x14ac:dyDescent="0.2">
      <c r="A77" s="17"/>
      <c r="B77" s="18" t="s">
        <v>31</v>
      </c>
      <c r="C77" s="19">
        <v>10</v>
      </c>
      <c r="D77" s="20">
        <v>3117</v>
      </c>
      <c r="E77" s="20">
        <v>6179</v>
      </c>
      <c r="F77" s="21" t="s">
        <v>1033</v>
      </c>
      <c r="G77" s="21" t="s">
        <v>1034</v>
      </c>
      <c r="H77" s="20">
        <v>5620</v>
      </c>
      <c r="I77" s="21" t="s">
        <v>474</v>
      </c>
      <c r="J77" s="17"/>
      <c r="K77" s="18" t="s">
        <v>196</v>
      </c>
      <c r="L77" s="18" t="s">
        <v>994</v>
      </c>
      <c r="M77" s="21" t="s">
        <v>995</v>
      </c>
      <c r="N77" s="18" t="s">
        <v>58</v>
      </c>
      <c r="O77" s="21" t="s">
        <v>1008</v>
      </c>
      <c r="P77" s="18" t="s">
        <v>1026</v>
      </c>
      <c r="Q77" s="21" t="s">
        <v>1023</v>
      </c>
      <c r="R77" s="21" t="s">
        <v>1058</v>
      </c>
      <c r="S77" s="21" t="s">
        <v>1059</v>
      </c>
      <c r="T77" s="20">
        <v>35</v>
      </c>
      <c r="U77" s="18" t="s">
        <v>1064</v>
      </c>
      <c r="V77" s="21" t="s">
        <v>1032</v>
      </c>
      <c r="W77" s="22">
        <v>1</v>
      </c>
      <c r="X77" s="23">
        <v>457.41</v>
      </c>
      <c r="Y77" s="23">
        <v>21350.07</v>
      </c>
      <c r="Z77" s="20">
        <v>0</v>
      </c>
      <c r="AA77" s="21" t="s">
        <v>999</v>
      </c>
      <c r="AB77" s="18" t="s">
        <v>1000</v>
      </c>
      <c r="AC77" s="24"/>
      <c r="AD77" s="25">
        <f t="shared" si="30"/>
        <v>365.92800000000005</v>
      </c>
      <c r="AE77" s="25">
        <f t="shared" si="31"/>
        <v>91.481999999999971</v>
      </c>
      <c r="AF77" s="25">
        <f t="shared" si="32"/>
        <v>442.77287999999999</v>
      </c>
      <c r="AG77" s="25">
        <f t="shared" si="33"/>
        <v>110.69322</v>
      </c>
      <c r="AH77" s="26">
        <f t="shared" si="34"/>
        <v>553.46609999999998</v>
      </c>
      <c r="AI77" s="224" t="s">
        <v>30</v>
      </c>
      <c r="AJ77" s="17" t="s">
        <v>1150</v>
      </c>
      <c r="AK77" s="227"/>
    </row>
    <row r="78" spans="1:37" x14ac:dyDescent="0.2">
      <c r="A78" s="17"/>
      <c r="B78" s="18" t="s">
        <v>31</v>
      </c>
      <c r="C78" s="19">
        <v>10</v>
      </c>
      <c r="D78" s="20">
        <v>3117</v>
      </c>
      <c r="E78" s="20">
        <v>6179</v>
      </c>
      <c r="F78" s="21" t="s">
        <v>1033</v>
      </c>
      <c r="G78" s="21" t="s">
        <v>1034</v>
      </c>
      <c r="H78" s="20">
        <v>5620</v>
      </c>
      <c r="I78" s="21" t="s">
        <v>474</v>
      </c>
      <c r="J78" s="17"/>
      <c r="K78" s="18" t="s">
        <v>196</v>
      </c>
      <c r="L78" s="18" t="s">
        <v>994</v>
      </c>
      <c r="M78" s="21" t="s">
        <v>995</v>
      </c>
      <c r="N78" s="18" t="s">
        <v>58</v>
      </c>
      <c r="O78" s="21" t="s">
        <v>1008</v>
      </c>
      <c r="P78" s="18" t="s">
        <v>1026</v>
      </c>
      <c r="Q78" s="21" t="s">
        <v>1023</v>
      </c>
      <c r="R78" s="21" t="s">
        <v>1058</v>
      </c>
      <c r="S78" s="21" t="s">
        <v>1059</v>
      </c>
      <c r="T78" s="20">
        <v>35</v>
      </c>
      <c r="U78" s="18" t="s">
        <v>1065</v>
      </c>
      <c r="V78" s="21" t="s">
        <v>839</v>
      </c>
      <c r="W78" s="22">
        <v>1</v>
      </c>
      <c r="X78" s="23">
        <v>360.24</v>
      </c>
      <c r="Y78" s="23">
        <v>21350.07</v>
      </c>
      <c r="Z78" s="20">
        <v>0</v>
      </c>
      <c r="AA78" s="21" t="s">
        <v>999</v>
      </c>
      <c r="AB78" s="18" t="s">
        <v>1000</v>
      </c>
      <c r="AC78" s="24"/>
      <c r="AD78" s="25">
        <f t="shared" si="30"/>
        <v>288.19200000000001</v>
      </c>
      <c r="AE78" s="25">
        <f t="shared" si="31"/>
        <v>72.048000000000002</v>
      </c>
      <c r="AF78" s="25">
        <f t="shared" si="32"/>
        <v>348.71232000000003</v>
      </c>
      <c r="AG78" s="25">
        <f t="shared" si="33"/>
        <v>87.178079999999966</v>
      </c>
      <c r="AH78" s="26">
        <f t="shared" si="34"/>
        <v>435.8904</v>
      </c>
      <c r="AI78" s="224" t="s">
        <v>30</v>
      </c>
      <c r="AJ78" s="17" t="s">
        <v>1150</v>
      </c>
      <c r="AK78" s="227"/>
    </row>
    <row r="79" spans="1:37" x14ac:dyDescent="0.2">
      <c r="A79" s="17"/>
      <c r="B79" s="18" t="s">
        <v>31</v>
      </c>
      <c r="C79" s="19">
        <v>10</v>
      </c>
      <c r="D79" s="20">
        <v>3117</v>
      </c>
      <c r="E79" s="20">
        <v>6179</v>
      </c>
      <c r="F79" s="21" t="s">
        <v>1033</v>
      </c>
      <c r="G79" s="21" t="s">
        <v>1034</v>
      </c>
      <c r="H79" s="20">
        <v>5620</v>
      </c>
      <c r="I79" s="21" t="s">
        <v>474</v>
      </c>
      <c r="J79" s="17"/>
      <c r="K79" s="18" t="s">
        <v>196</v>
      </c>
      <c r="L79" s="18" t="s">
        <v>994</v>
      </c>
      <c r="M79" s="21" t="s">
        <v>995</v>
      </c>
      <c r="N79" s="18" t="s">
        <v>58</v>
      </c>
      <c r="O79" s="21" t="s">
        <v>1008</v>
      </c>
      <c r="P79" s="18" t="s">
        <v>1026</v>
      </c>
      <c r="Q79" s="21" t="s">
        <v>1023</v>
      </c>
      <c r="R79" s="21" t="s">
        <v>1058</v>
      </c>
      <c r="S79" s="21" t="s">
        <v>1059</v>
      </c>
      <c r="T79" s="20">
        <v>35</v>
      </c>
      <c r="U79" s="18" t="s">
        <v>1066</v>
      </c>
      <c r="V79" s="21" t="s">
        <v>775</v>
      </c>
      <c r="W79" s="22">
        <v>2</v>
      </c>
      <c r="X79" s="23">
        <v>677.82</v>
      </c>
      <c r="Y79" s="23">
        <v>21350.07</v>
      </c>
      <c r="Z79" s="20">
        <v>0</v>
      </c>
      <c r="AA79" s="21" t="s">
        <v>999</v>
      </c>
      <c r="AB79" s="18" t="s">
        <v>1000</v>
      </c>
      <c r="AC79" s="24"/>
      <c r="AD79" s="25">
        <f t="shared" si="30"/>
        <v>542.25600000000009</v>
      </c>
      <c r="AE79" s="25">
        <f t="shared" si="31"/>
        <v>135.56399999999996</v>
      </c>
      <c r="AF79" s="25">
        <f t="shared" si="32"/>
        <v>656.12976000000003</v>
      </c>
      <c r="AG79" s="25">
        <f t="shared" si="33"/>
        <v>164.03243999999995</v>
      </c>
      <c r="AH79" s="26">
        <f t="shared" si="34"/>
        <v>820.16219999999998</v>
      </c>
      <c r="AI79" s="224" t="s">
        <v>30</v>
      </c>
      <c r="AJ79" s="17" t="s">
        <v>1150</v>
      </c>
      <c r="AK79" s="227"/>
    </row>
    <row r="80" spans="1:37" x14ac:dyDescent="0.2">
      <c r="A80" s="17"/>
      <c r="B80" s="18" t="s">
        <v>31</v>
      </c>
      <c r="C80" s="19">
        <v>10</v>
      </c>
      <c r="D80" s="20">
        <v>3117</v>
      </c>
      <c r="E80" s="20">
        <v>6179</v>
      </c>
      <c r="F80" s="21" t="s">
        <v>1033</v>
      </c>
      <c r="G80" s="21" t="s">
        <v>1034</v>
      </c>
      <c r="H80" s="20">
        <v>5620</v>
      </c>
      <c r="I80" s="21" t="s">
        <v>474</v>
      </c>
      <c r="J80" s="17"/>
      <c r="K80" s="18" t="s">
        <v>196</v>
      </c>
      <c r="L80" s="18" t="s">
        <v>994</v>
      </c>
      <c r="M80" s="21" t="s">
        <v>995</v>
      </c>
      <c r="N80" s="18" t="s">
        <v>58</v>
      </c>
      <c r="O80" s="21" t="s">
        <v>1008</v>
      </c>
      <c r="P80" s="18" t="s">
        <v>1026</v>
      </c>
      <c r="Q80" s="21" t="s">
        <v>1023</v>
      </c>
      <c r="R80" s="21" t="s">
        <v>1058</v>
      </c>
      <c r="S80" s="21" t="s">
        <v>1059</v>
      </c>
      <c r="T80" s="20">
        <v>35</v>
      </c>
      <c r="U80" s="18" t="s">
        <v>1068</v>
      </c>
      <c r="V80" s="21" t="s">
        <v>1067</v>
      </c>
      <c r="W80" s="22">
        <v>4</v>
      </c>
      <c r="X80" s="23">
        <v>910.87</v>
      </c>
      <c r="Y80" s="23">
        <v>21350.07</v>
      </c>
      <c r="Z80" s="20">
        <v>0</v>
      </c>
      <c r="AA80" s="21" t="s">
        <v>999</v>
      </c>
      <c r="AB80" s="18" t="s">
        <v>1000</v>
      </c>
      <c r="AC80" s="24"/>
      <c r="AD80" s="25">
        <f t="shared" si="30"/>
        <v>728.69600000000003</v>
      </c>
      <c r="AE80" s="25">
        <f t="shared" si="31"/>
        <v>182.17399999999998</v>
      </c>
      <c r="AF80" s="25">
        <f t="shared" si="32"/>
        <v>881.72215999999992</v>
      </c>
      <c r="AG80" s="25">
        <f t="shared" si="33"/>
        <v>220.43053999999995</v>
      </c>
      <c r="AH80" s="26">
        <f t="shared" si="34"/>
        <v>1102.1526999999999</v>
      </c>
      <c r="AI80" s="224" t="s">
        <v>30</v>
      </c>
      <c r="AJ80" s="17" t="s">
        <v>1150</v>
      </c>
      <c r="AK80" s="227"/>
    </row>
    <row r="81" spans="1:37" x14ac:dyDescent="0.2">
      <c r="A81" s="17"/>
      <c r="B81" s="18" t="s">
        <v>31</v>
      </c>
      <c r="C81" s="19">
        <v>10</v>
      </c>
      <c r="D81" s="20">
        <v>3117</v>
      </c>
      <c r="E81" s="20">
        <v>6179</v>
      </c>
      <c r="F81" s="21" t="s">
        <v>1033</v>
      </c>
      <c r="G81" s="21" t="s">
        <v>1034</v>
      </c>
      <c r="H81" s="20">
        <v>5620</v>
      </c>
      <c r="I81" s="21" t="s">
        <v>474</v>
      </c>
      <c r="J81" s="17"/>
      <c r="K81" s="18" t="s">
        <v>196</v>
      </c>
      <c r="L81" s="18" t="s">
        <v>994</v>
      </c>
      <c r="M81" s="21" t="s">
        <v>995</v>
      </c>
      <c r="N81" s="18" t="s">
        <v>58</v>
      </c>
      <c r="O81" s="21" t="s">
        <v>1008</v>
      </c>
      <c r="P81" s="18" t="s">
        <v>1026</v>
      </c>
      <c r="Q81" s="21" t="s">
        <v>1023</v>
      </c>
      <c r="R81" s="21" t="s">
        <v>1058</v>
      </c>
      <c r="S81" s="21" t="s">
        <v>1059</v>
      </c>
      <c r="T81" s="20">
        <v>35</v>
      </c>
      <c r="U81" s="18" t="s">
        <v>1069</v>
      </c>
      <c r="V81" s="21" t="s">
        <v>837</v>
      </c>
      <c r="W81" s="22">
        <v>2</v>
      </c>
      <c r="X81" s="23">
        <v>3300.62</v>
      </c>
      <c r="Y81" s="23">
        <v>21350.07</v>
      </c>
      <c r="Z81" s="20">
        <v>0</v>
      </c>
      <c r="AA81" s="21" t="s">
        <v>999</v>
      </c>
      <c r="AB81" s="18" t="s">
        <v>1000</v>
      </c>
      <c r="AC81" s="24"/>
      <c r="AD81" s="25">
        <f t="shared" si="30"/>
        <v>2640.4960000000001</v>
      </c>
      <c r="AE81" s="25">
        <f t="shared" si="31"/>
        <v>660.1239999999998</v>
      </c>
      <c r="AF81" s="25">
        <f t="shared" si="32"/>
        <v>3195.0001600000001</v>
      </c>
      <c r="AG81" s="25">
        <f t="shared" si="33"/>
        <v>798.7500399999999</v>
      </c>
      <c r="AH81" s="26">
        <f t="shared" si="34"/>
        <v>3993.7501999999999</v>
      </c>
      <c r="AI81" s="224" t="s">
        <v>30</v>
      </c>
      <c r="AJ81" s="17" t="s">
        <v>1150</v>
      </c>
      <c r="AK81" s="227"/>
    </row>
    <row r="82" spans="1:37" x14ac:dyDescent="0.2">
      <c r="A82" s="17"/>
      <c r="B82" s="18" t="s">
        <v>31</v>
      </c>
      <c r="C82" s="19">
        <v>10</v>
      </c>
      <c r="D82" s="20">
        <v>3117</v>
      </c>
      <c r="E82" s="20">
        <v>6179</v>
      </c>
      <c r="F82" s="21" t="s">
        <v>1033</v>
      </c>
      <c r="G82" s="21" t="s">
        <v>1034</v>
      </c>
      <c r="H82" s="20">
        <v>5620</v>
      </c>
      <c r="I82" s="21" t="s">
        <v>474</v>
      </c>
      <c r="J82" s="17"/>
      <c r="K82" s="18" t="s">
        <v>196</v>
      </c>
      <c r="L82" s="18" t="s">
        <v>994</v>
      </c>
      <c r="M82" s="21" t="s">
        <v>995</v>
      </c>
      <c r="N82" s="18" t="s">
        <v>58</v>
      </c>
      <c r="O82" s="21" t="s">
        <v>1008</v>
      </c>
      <c r="P82" s="18" t="s">
        <v>1026</v>
      </c>
      <c r="Q82" s="21" t="s">
        <v>1023</v>
      </c>
      <c r="R82" s="21" t="s">
        <v>1058</v>
      </c>
      <c r="S82" s="21" t="s">
        <v>1059</v>
      </c>
      <c r="T82" s="20">
        <v>35</v>
      </c>
      <c r="U82" s="18" t="s">
        <v>1071</v>
      </c>
      <c r="V82" s="21" t="s">
        <v>1070</v>
      </c>
      <c r="W82" s="22">
        <v>4</v>
      </c>
      <c r="X82" s="23">
        <v>565.64</v>
      </c>
      <c r="Y82" s="23">
        <v>21350.07</v>
      </c>
      <c r="Z82" s="20">
        <v>0</v>
      </c>
      <c r="AA82" s="21" t="s">
        <v>999</v>
      </c>
      <c r="AB82" s="18" t="s">
        <v>1000</v>
      </c>
      <c r="AC82" s="24"/>
      <c r="AD82" s="25">
        <f t="shared" si="30"/>
        <v>452.512</v>
      </c>
      <c r="AE82" s="25">
        <f t="shared" si="31"/>
        <v>113.12799999999999</v>
      </c>
      <c r="AF82" s="25">
        <f t="shared" si="32"/>
        <v>547.53952000000004</v>
      </c>
      <c r="AG82" s="25">
        <f t="shared" si="33"/>
        <v>136.88487999999995</v>
      </c>
      <c r="AH82" s="26">
        <f t="shared" si="34"/>
        <v>684.42439999999999</v>
      </c>
      <c r="AI82" s="224" t="s">
        <v>30</v>
      </c>
      <c r="AJ82" s="17" t="s">
        <v>1150</v>
      </c>
      <c r="AK82" s="227"/>
    </row>
    <row r="83" spans="1:37" x14ac:dyDescent="0.2">
      <c r="A83" s="17"/>
      <c r="B83" s="18" t="s">
        <v>31</v>
      </c>
      <c r="C83" s="19">
        <v>10</v>
      </c>
      <c r="D83" s="20">
        <v>3117</v>
      </c>
      <c r="E83" s="20">
        <v>6179</v>
      </c>
      <c r="F83" s="21" t="s">
        <v>1033</v>
      </c>
      <c r="G83" s="21" t="s">
        <v>1034</v>
      </c>
      <c r="H83" s="20">
        <v>5620</v>
      </c>
      <c r="I83" s="21" t="s">
        <v>474</v>
      </c>
      <c r="J83" s="17"/>
      <c r="K83" s="18" t="s">
        <v>196</v>
      </c>
      <c r="L83" s="18" t="s">
        <v>994</v>
      </c>
      <c r="M83" s="21" t="s">
        <v>995</v>
      </c>
      <c r="N83" s="18" t="s">
        <v>58</v>
      </c>
      <c r="O83" s="21" t="s">
        <v>1008</v>
      </c>
      <c r="P83" s="18" t="s">
        <v>1026</v>
      </c>
      <c r="Q83" s="21" t="s">
        <v>1023</v>
      </c>
      <c r="R83" s="21" t="s">
        <v>1058</v>
      </c>
      <c r="S83" s="21" t="s">
        <v>1059</v>
      </c>
      <c r="T83" s="20">
        <v>35</v>
      </c>
      <c r="U83" s="18" t="s">
        <v>1072</v>
      </c>
      <c r="V83" s="21" t="s">
        <v>1050</v>
      </c>
      <c r="W83" s="22">
        <v>2</v>
      </c>
      <c r="X83" s="23">
        <v>2605.42</v>
      </c>
      <c r="Y83" s="23">
        <v>21350.07</v>
      </c>
      <c r="Z83" s="20">
        <v>0</v>
      </c>
      <c r="AA83" s="21" t="s">
        <v>999</v>
      </c>
      <c r="AB83" s="18" t="s">
        <v>1000</v>
      </c>
      <c r="AC83" s="24"/>
      <c r="AD83" s="25">
        <f t="shared" si="30"/>
        <v>2084.3360000000002</v>
      </c>
      <c r="AE83" s="25">
        <f t="shared" si="31"/>
        <v>521.08399999999983</v>
      </c>
      <c r="AF83" s="25">
        <f t="shared" si="32"/>
        <v>2522.0465600000002</v>
      </c>
      <c r="AG83" s="25">
        <f t="shared" si="33"/>
        <v>630.51163999999972</v>
      </c>
      <c r="AH83" s="26">
        <f t="shared" si="34"/>
        <v>3152.5581999999999</v>
      </c>
      <c r="AI83" s="224" t="s">
        <v>30</v>
      </c>
      <c r="AJ83" s="17" t="s">
        <v>1150</v>
      </c>
      <c r="AK83" s="227"/>
    </row>
    <row r="84" spans="1:37" x14ac:dyDescent="0.2">
      <c r="A84" s="17"/>
      <c r="B84" s="18" t="s">
        <v>31</v>
      </c>
      <c r="C84" s="19">
        <v>10</v>
      </c>
      <c r="D84" s="20">
        <v>3117</v>
      </c>
      <c r="E84" s="20">
        <v>6179</v>
      </c>
      <c r="F84" s="21" t="s">
        <v>1033</v>
      </c>
      <c r="G84" s="21" t="s">
        <v>1034</v>
      </c>
      <c r="H84" s="20">
        <v>5620</v>
      </c>
      <c r="I84" s="21" t="s">
        <v>474</v>
      </c>
      <c r="J84" s="17"/>
      <c r="K84" s="18" t="s">
        <v>196</v>
      </c>
      <c r="L84" s="18" t="s">
        <v>994</v>
      </c>
      <c r="M84" s="21" t="s">
        <v>995</v>
      </c>
      <c r="N84" s="18" t="s">
        <v>58</v>
      </c>
      <c r="O84" s="21" t="s">
        <v>1008</v>
      </c>
      <c r="P84" s="18" t="s">
        <v>1026</v>
      </c>
      <c r="Q84" s="21" t="s">
        <v>1023</v>
      </c>
      <c r="R84" s="21" t="s">
        <v>1058</v>
      </c>
      <c r="S84" s="21" t="s">
        <v>1059</v>
      </c>
      <c r="T84" s="20">
        <v>35</v>
      </c>
      <c r="U84" s="18" t="s">
        <v>1074</v>
      </c>
      <c r="V84" s="21" t="s">
        <v>1073</v>
      </c>
      <c r="W84" s="22">
        <v>2</v>
      </c>
      <c r="X84" s="23">
        <v>79</v>
      </c>
      <c r="Y84" s="23">
        <v>21350.07</v>
      </c>
      <c r="Z84" s="20">
        <v>0</v>
      </c>
      <c r="AA84" s="21" t="s">
        <v>999</v>
      </c>
      <c r="AB84" s="18" t="s">
        <v>1000</v>
      </c>
      <c r="AC84" s="24"/>
      <c r="AD84" s="25">
        <f t="shared" si="30"/>
        <v>63.2</v>
      </c>
      <c r="AE84" s="25">
        <f t="shared" si="31"/>
        <v>15.799999999999997</v>
      </c>
      <c r="AF84" s="25">
        <f t="shared" si="32"/>
        <v>76.472000000000008</v>
      </c>
      <c r="AG84" s="25">
        <f t="shared" si="33"/>
        <v>19.117999999999995</v>
      </c>
      <c r="AH84" s="26">
        <f t="shared" si="34"/>
        <v>95.59</v>
      </c>
      <c r="AI84" s="224" t="s">
        <v>30</v>
      </c>
      <c r="AJ84" s="17" t="s">
        <v>1150</v>
      </c>
      <c r="AK84" s="227"/>
    </row>
    <row r="85" spans="1:37" x14ac:dyDescent="0.2">
      <c r="A85" s="17"/>
      <c r="B85" s="18" t="s">
        <v>31</v>
      </c>
      <c r="C85" s="19">
        <v>6</v>
      </c>
      <c r="D85" s="20">
        <v>2970</v>
      </c>
      <c r="E85" s="20">
        <v>5900</v>
      </c>
      <c r="F85" s="21" t="s">
        <v>108</v>
      </c>
      <c r="G85" s="21" t="s">
        <v>109</v>
      </c>
      <c r="H85" s="20">
        <v>5100</v>
      </c>
      <c r="I85" s="21" t="s">
        <v>113</v>
      </c>
      <c r="J85" s="21" t="s">
        <v>66</v>
      </c>
      <c r="K85" s="18" t="s">
        <v>20</v>
      </c>
      <c r="L85" s="18" t="s">
        <v>994</v>
      </c>
      <c r="M85" s="21" t="s">
        <v>995</v>
      </c>
      <c r="N85" s="18" t="s">
        <v>58</v>
      </c>
      <c r="O85" s="21" t="s">
        <v>1008</v>
      </c>
      <c r="P85" s="18" t="s">
        <v>1076</v>
      </c>
      <c r="Q85" s="21" t="s">
        <v>1075</v>
      </c>
      <c r="R85" s="21" t="s">
        <v>1078</v>
      </c>
      <c r="S85" s="21" t="s">
        <v>1080</v>
      </c>
      <c r="T85" s="20">
        <v>25</v>
      </c>
      <c r="U85" s="18" t="s">
        <v>1081</v>
      </c>
      <c r="V85" s="21" t="s">
        <v>1079</v>
      </c>
      <c r="W85" s="22">
        <v>1</v>
      </c>
      <c r="X85" s="23">
        <v>3500</v>
      </c>
      <c r="Y85" s="23">
        <v>3500</v>
      </c>
      <c r="Z85" s="20">
        <v>1</v>
      </c>
      <c r="AA85" s="21" t="s">
        <v>999</v>
      </c>
      <c r="AB85" s="18" t="s">
        <v>1000</v>
      </c>
      <c r="AC85" s="24"/>
      <c r="AD85" s="25">
        <f t="shared" si="30"/>
        <v>2800</v>
      </c>
      <c r="AE85" s="25">
        <f t="shared" si="31"/>
        <v>700</v>
      </c>
      <c r="AF85" s="25">
        <f t="shared" si="32"/>
        <v>3388</v>
      </c>
      <c r="AG85" s="25">
        <f t="shared" si="33"/>
        <v>847</v>
      </c>
      <c r="AH85" s="26">
        <f t="shared" si="34"/>
        <v>4235</v>
      </c>
      <c r="AI85" s="224" t="s">
        <v>30</v>
      </c>
      <c r="AJ85" s="17" t="s">
        <v>1150</v>
      </c>
      <c r="AK85" s="227"/>
    </row>
    <row r="86" spans="1:37" x14ac:dyDescent="0.2">
      <c r="A86" s="17"/>
      <c r="B86" s="18" t="s">
        <v>31</v>
      </c>
      <c r="C86" s="19">
        <v>6</v>
      </c>
      <c r="D86" s="20">
        <v>2970</v>
      </c>
      <c r="E86" s="20">
        <v>5900</v>
      </c>
      <c r="F86" s="21" t="s">
        <v>108</v>
      </c>
      <c r="G86" s="21" t="s">
        <v>109</v>
      </c>
      <c r="H86" s="20">
        <v>5100</v>
      </c>
      <c r="I86" s="21" t="s">
        <v>113</v>
      </c>
      <c r="J86" s="21" t="s">
        <v>66</v>
      </c>
      <c r="K86" s="18" t="s">
        <v>20</v>
      </c>
      <c r="L86" s="18" t="s">
        <v>994</v>
      </c>
      <c r="M86" s="21" t="s">
        <v>995</v>
      </c>
      <c r="N86" s="18" t="s">
        <v>58</v>
      </c>
      <c r="O86" s="21" t="s">
        <v>1008</v>
      </c>
      <c r="P86" s="18" t="s">
        <v>1076</v>
      </c>
      <c r="Q86" s="21" t="s">
        <v>1075</v>
      </c>
      <c r="R86" s="21" t="s">
        <v>1082</v>
      </c>
      <c r="S86" s="21" t="s">
        <v>1084</v>
      </c>
      <c r="T86" s="20">
        <v>25</v>
      </c>
      <c r="U86" s="18" t="s">
        <v>1085</v>
      </c>
      <c r="V86" s="21" t="s">
        <v>1083</v>
      </c>
      <c r="W86" s="22">
        <v>1</v>
      </c>
      <c r="X86" s="23">
        <v>10500</v>
      </c>
      <c r="Y86" s="23">
        <v>10500</v>
      </c>
      <c r="Z86" s="20">
        <v>0</v>
      </c>
      <c r="AA86" s="21" t="s">
        <v>999</v>
      </c>
      <c r="AB86" s="18" t="s">
        <v>1000</v>
      </c>
      <c r="AC86" s="24"/>
      <c r="AD86" s="25">
        <f t="shared" si="30"/>
        <v>8400</v>
      </c>
      <c r="AE86" s="25">
        <f t="shared" si="31"/>
        <v>2100</v>
      </c>
      <c r="AF86" s="25">
        <f t="shared" si="32"/>
        <v>10164</v>
      </c>
      <c r="AG86" s="25">
        <f t="shared" si="33"/>
        <v>2541</v>
      </c>
      <c r="AH86" s="26">
        <f t="shared" si="34"/>
        <v>12705</v>
      </c>
      <c r="AI86" s="224" t="s">
        <v>30</v>
      </c>
      <c r="AJ86" s="17" t="s">
        <v>1150</v>
      </c>
      <c r="AK86" s="227"/>
    </row>
    <row r="87" spans="1:37" x14ac:dyDescent="0.2">
      <c r="A87" s="17"/>
      <c r="B87" s="18" t="s">
        <v>15</v>
      </c>
      <c r="C87" s="19">
        <v>6</v>
      </c>
      <c r="D87" s="20">
        <v>2973</v>
      </c>
      <c r="E87" s="20">
        <v>5909</v>
      </c>
      <c r="F87" s="21" t="s">
        <v>51</v>
      </c>
      <c r="G87" s="21" t="s">
        <v>52</v>
      </c>
      <c r="H87" s="20">
        <v>5002</v>
      </c>
      <c r="I87" s="21" t="s">
        <v>56</v>
      </c>
      <c r="J87" s="17"/>
      <c r="K87" s="18" t="s">
        <v>20</v>
      </c>
      <c r="L87" s="18" t="s">
        <v>16</v>
      </c>
      <c r="M87" s="21" t="s">
        <v>17</v>
      </c>
      <c r="N87" s="18" t="s">
        <v>18</v>
      </c>
      <c r="O87" s="21" t="s">
        <v>19</v>
      </c>
      <c r="P87" s="18" t="s">
        <v>49</v>
      </c>
      <c r="Q87" s="21" t="s">
        <v>48</v>
      </c>
      <c r="R87" s="21" t="s">
        <v>53</v>
      </c>
      <c r="S87" s="21" t="s">
        <v>55</v>
      </c>
      <c r="T87" s="20">
        <v>340</v>
      </c>
      <c r="U87" s="18" t="s">
        <v>57</v>
      </c>
      <c r="V87" s="21" t="s">
        <v>54</v>
      </c>
      <c r="W87" s="22">
        <v>1</v>
      </c>
      <c r="X87" s="23">
        <v>25000</v>
      </c>
      <c r="Y87" s="23">
        <v>25000</v>
      </c>
      <c r="Z87" s="20">
        <v>2</v>
      </c>
      <c r="AA87" s="21" t="s">
        <v>12</v>
      </c>
      <c r="AB87" s="18" t="s">
        <v>13</v>
      </c>
      <c r="AC87" s="18" t="s">
        <v>50</v>
      </c>
      <c r="AD87" s="25">
        <f t="shared" si="30"/>
        <v>20000</v>
      </c>
      <c r="AE87" s="25">
        <f t="shared" si="31"/>
        <v>5000</v>
      </c>
      <c r="AF87" s="25">
        <f t="shared" si="32"/>
        <v>24200</v>
      </c>
      <c r="AG87" s="25">
        <f t="shared" si="33"/>
        <v>6050</v>
      </c>
      <c r="AH87" s="26">
        <f t="shared" si="34"/>
        <v>30250</v>
      </c>
      <c r="AI87" s="224" t="s">
        <v>30</v>
      </c>
      <c r="AJ87" s="17" t="s">
        <v>1147</v>
      </c>
      <c r="AK87" s="227"/>
    </row>
    <row r="88" spans="1:37" x14ac:dyDescent="0.2">
      <c r="A88" s="17"/>
      <c r="B88" s="18" t="s">
        <v>15</v>
      </c>
      <c r="C88" s="19">
        <v>6</v>
      </c>
      <c r="D88" s="20">
        <v>2981</v>
      </c>
      <c r="E88" s="20">
        <v>5919</v>
      </c>
      <c r="F88" s="21" t="s">
        <v>98</v>
      </c>
      <c r="G88" s="21" t="s">
        <v>99</v>
      </c>
      <c r="H88" s="20">
        <v>5020</v>
      </c>
      <c r="I88" s="21" t="s">
        <v>103</v>
      </c>
      <c r="J88" s="21" t="s">
        <v>66</v>
      </c>
      <c r="K88" s="18" t="s">
        <v>66</v>
      </c>
      <c r="L88" s="18" t="s">
        <v>67</v>
      </c>
      <c r="M88" s="21" t="s">
        <v>68</v>
      </c>
      <c r="N88" s="18" t="s">
        <v>69</v>
      </c>
      <c r="O88" s="21" t="s">
        <v>70</v>
      </c>
      <c r="P88" s="18" t="s">
        <v>71</v>
      </c>
      <c r="Q88" s="21" t="s">
        <v>65</v>
      </c>
      <c r="R88" s="21" t="s">
        <v>100</v>
      </c>
      <c r="S88" s="21" t="s">
        <v>102</v>
      </c>
      <c r="T88" s="20">
        <v>15</v>
      </c>
      <c r="U88" s="18" t="s">
        <v>104</v>
      </c>
      <c r="V88" s="21" t="s">
        <v>101</v>
      </c>
      <c r="W88" s="22">
        <v>1</v>
      </c>
      <c r="X88" s="23">
        <v>12400</v>
      </c>
      <c r="Y88" s="23">
        <v>12400</v>
      </c>
      <c r="Z88" s="20">
        <v>0</v>
      </c>
      <c r="AA88" s="21" t="s">
        <v>63</v>
      </c>
      <c r="AB88" s="18" t="s">
        <v>64</v>
      </c>
      <c r="AC88" s="24"/>
      <c r="AD88" s="25">
        <f t="shared" si="30"/>
        <v>9920</v>
      </c>
      <c r="AE88" s="25">
        <f t="shared" si="31"/>
        <v>2480</v>
      </c>
      <c r="AF88" s="25">
        <f t="shared" si="32"/>
        <v>12003.2</v>
      </c>
      <c r="AG88" s="25">
        <f t="shared" si="33"/>
        <v>3000.7999999999993</v>
      </c>
      <c r="AH88" s="26">
        <f t="shared" si="34"/>
        <v>15004</v>
      </c>
      <c r="AI88" s="224" t="s">
        <v>30</v>
      </c>
      <c r="AJ88" s="17" t="s">
        <v>1150</v>
      </c>
      <c r="AK88" s="286"/>
    </row>
    <row r="89" spans="1:37" x14ac:dyDescent="0.2">
      <c r="A89" s="17"/>
      <c r="B89" s="18" t="s">
        <v>15</v>
      </c>
      <c r="C89" s="19">
        <v>6</v>
      </c>
      <c r="D89" s="20">
        <v>3049</v>
      </c>
      <c r="E89" s="20">
        <v>2012</v>
      </c>
      <c r="F89" s="21" t="s">
        <v>188</v>
      </c>
      <c r="G89" s="21" t="s">
        <v>189</v>
      </c>
      <c r="H89" s="20">
        <v>5060</v>
      </c>
      <c r="I89" s="21" t="s">
        <v>192</v>
      </c>
      <c r="J89" s="17"/>
      <c r="K89" s="24"/>
      <c r="L89" s="18" t="s">
        <v>124</v>
      </c>
      <c r="M89" s="21" t="s">
        <v>125</v>
      </c>
      <c r="N89" s="18" t="s">
        <v>185</v>
      </c>
      <c r="O89" s="21" t="s">
        <v>186</v>
      </c>
      <c r="P89" s="18" t="s">
        <v>187</v>
      </c>
      <c r="Q89" s="17" t="s">
        <v>1221</v>
      </c>
      <c r="R89" s="21" t="s">
        <v>190</v>
      </c>
      <c r="S89" s="21" t="s">
        <v>191</v>
      </c>
      <c r="T89" s="20">
        <v>50</v>
      </c>
      <c r="U89" s="18" t="s">
        <v>193</v>
      </c>
      <c r="V89" s="21" t="s">
        <v>158</v>
      </c>
      <c r="W89" s="22">
        <v>1</v>
      </c>
      <c r="X89" s="23">
        <v>18200</v>
      </c>
      <c r="Y89" s="23">
        <v>67195</v>
      </c>
      <c r="Z89" s="20">
        <v>5</v>
      </c>
      <c r="AA89" s="17"/>
      <c r="AB89" s="24"/>
      <c r="AC89" s="24"/>
      <c r="AD89" s="25">
        <f t="shared" ref="AD89:AD90" si="35">X89*0.8</f>
        <v>14560</v>
      </c>
      <c r="AE89" s="25">
        <f t="shared" ref="AE89:AE90" si="36">X89-AD89</f>
        <v>3640</v>
      </c>
      <c r="AF89" s="25">
        <f t="shared" ref="AF89:AF90" si="37">X89*1.21*0.8</f>
        <v>17617.600000000002</v>
      </c>
      <c r="AG89" s="25">
        <f t="shared" ref="AG89:AG90" si="38">X89*1.21-AF89</f>
        <v>4404.3999999999978</v>
      </c>
      <c r="AH89" s="26">
        <f t="shared" ref="AH89:AH90" si="39">AF89+AG89</f>
        <v>22022</v>
      </c>
      <c r="AI89" s="224" t="s">
        <v>30</v>
      </c>
      <c r="AJ89" s="17" t="s">
        <v>1150</v>
      </c>
      <c r="AK89" s="227"/>
    </row>
    <row r="90" spans="1:37" x14ac:dyDescent="0.2">
      <c r="A90" s="17"/>
      <c r="B90" s="18" t="s">
        <v>15</v>
      </c>
      <c r="C90" s="19">
        <v>6</v>
      </c>
      <c r="D90" s="20">
        <v>3049</v>
      </c>
      <c r="E90" s="20">
        <v>2012</v>
      </c>
      <c r="F90" s="21" t="s">
        <v>188</v>
      </c>
      <c r="G90" s="21" t="s">
        <v>189</v>
      </c>
      <c r="H90" s="20">
        <v>5060</v>
      </c>
      <c r="I90" s="21" t="s">
        <v>192</v>
      </c>
      <c r="J90" s="17"/>
      <c r="K90" s="24"/>
      <c r="L90" s="18" t="s">
        <v>124</v>
      </c>
      <c r="M90" s="21" t="s">
        <v>125</v>
      </c>
      <c r="N90" s="18" t="s">
        <v>185</v>
      </c>
      <c r="O90" s="21" t="s">
        <v>186</v>
      </c>
      <c r="P90" s="18" t="s">
        <v>187</v>
      </c>
      <c r="Q90" s="17" t="s">
        <v>1221</v>
      </c>
      <c r="R90" s="21" t="s">
        <v>190</v>
      </c>
      <c r="S90" s="21" t="s">
        <v>191</v>
      </c>
      <c r="T90" s="20">
        <v>50</v>
      </c>
      <c r="U90" s="18" t="s">
        <v>194</v>
      </c>
      <c r="V90" s="21" t="s">
        <v>158</v>
      </c>
      <c r="W90" s="22">
        <v>5</v>
      </c>
      <c r="X90" s="23">
        <v>1375</v>
      </c>
      <c r="Y90" s="23">
        <v>67195</v>
      </c>
      <c r="Z90" s="20">
        <v>5</v>
      </c>
      <c r="AA90" s="17"/>
      <c r="AB90" s="24"/>
      <c r="AC90" s="24"/>
      <c r="AD90" s="25">
        <f t="shared" si="35"/>
        <v>1100</v>
      </c>
      <c r="AE90" s="25">
        <f t="shared" si="36"/>
        <v>275</v>
      </c>
      <c r="AF90" s="25">
        <f t="shared" si="37"/>
        <v>1331</v>
      </c>
      <c r="AG90" s="25">
        <f t="shared" si="38"/>
        <v>332.75</v>
      </c>
      <c r="AH90" s="26">
        <f t="shared" si="39"/>
        <v>1663.75</v>
      </c>
      <c r="AI90" s="224" t="s">
        <v>30</v>
      </c>
      <c r="AJ90" s="17" t="s">
        <v>1150</v>
      </c>
      <c r="AK90" s="227"/>
    </row>
    <row r="91" spans="1:37" x14ac:dyDescent="0.2">
      <c r="A91" s="17"/>
      <c r="B91" s="18" t="s">
        <v>15</v>
      </c>
      <c r="C91" s="19">
        <v>6</v>
      </c>
      <c r="D91" s="20">
        <v>3049</v>
      </c>
      <c r="E91" s="20">
        <v>2012</v>
      </c>
      <c r="F91" s="21" t="s">
        <v>188</v>
      </c>
      <c r="G91" s="21" t="s">
        <v>189</v>
      </c>
      <c r="H91" s="20">
        <v>5060</v>
      </c>
      <c r="I91" s="21" t="s">
        <v>192</v>
      </c>
      <c r="J91" s="17"/>
      <c r="K91" s="18" t="s">
        <v>20</v>
      </c>
      <c r="L91" s="18" t="s">
        <v>124</v>
      </c>
      <c r="M91" s="21" t="s">
        <v>125</v>
      </c>
      <c r="N91" s="18" t="s">
        <v>185</v>
      </c>
      <c r="O91" s="21" t="s">
        <v>186</v>
      </c>
      <c r="P91" s="18" t="s">
        <v>201</v>
      </c>
      <c r="Q91" s="21" t="s">
        <v>200</v>
      </c>
      <c r="R91" s="21" t="s">
        <v>190</v>
      </c>
      <c r="S91" s="21" t="s">
        <v>191</v>
      </c>
      <c r="T91" s="20">
        <v>50</v>
      </c>
      <c r="U91" s="18" t="s">
        <v>202</v>
      </c>
      <c r="V91" s="21" t="s">
        <v>157</v>
      </c>
      <c r="W91" s="22">
        <v>7</v>
      </c>
      <c r="X91" s="23">
        <v>6300</v>
      </c>
      <c r="Y91" s="23">
        <v>67195</v>
      </c>
      <c r="Z91" s="20">
        <v>5</v>
      </c>
      <c r="AA91" s="17"/>
      <c r="AB91" s="24"/>
      <c r="AC91" s="24"/>
      <c r="AD91" s="25">
        <f t="shared" ref="AD91:AD121" si="40">X91*0.8</f>
        <v>5040</v>
      </c>
      <c r="AE91" s="25">
        <f t="shared" ref="AE91:AE121" si="41">X91-AD91</f>
        <v>1260</v>
      </c>
      <c r="AF91" s="25">
        <f t="shared" ref="AF91:AF121" si="42">X91*1.21*0.8</f>
        <v>6098.4000000000005</v>
      </c>
      <c r="AG91" s="25">
        <f t="shared" ref="AG91:AG121" si="43">X91*1.21-AF91</f>
        <v>1524.5999999999995</v>
      </c>
      <c r="AH91" s="26">
        <f t="shared" ref="AH91:AH121" si="44">AF91+AG91</f>
        <v>7623</v>
      </c>
      <c r="AI91" s="224" t="s">
        <v>30</v>
      </c>
      <c r="AJ91" s="17" t="s">
        <v>1147</v>
      </c>
      <c r="AK91" s="227"/>
    </row>
    <row r="92" spans="1:37" x14ac:dyDescent="0.2">
      <c r="A92" s="17"/>
      <c r="B92" s="18" t="s">
        <v>15</v>
      </c>
      <c r="C92" s="19">
        <v>6</v>
      </c>
      <c r="D92" s="20">
        <v>3049</v>
      </c>
      <c r="E92" s="20">
        <v>2012</v>
      </c>
      <c r="F92" s="21" t="s">
        <v>188</v>
      </c>
      <c r="G92" s="21" t="s">
        <v>189</v>
      </c>
      <c r="H92" s="20">
        <v>5060</v>
      </c>
      <c r="I92" s="21" t="s">
        <v>192</v>
      </c>
      <c r="J92" s="17"/>
      <c r="K92" s="18" t="s">
        <v>20</v>
      </c>
      <c r="L92" s="18" t="s">
        <v>124</v>
      </c>
      <c r="M92" s="21" t="s">
        <v>125</v>
      </c>
      <c r="N92" s="18" t="s">
        <v>185</v>
      </c>
      <c r="O92" s="21" t="s">
        <v>186</v>
      </c>
      <c r="P92" s="18" t="s">
        <v>201</v>
      </c>
      <c r="Q92" s="21" t="s">
        <v>200</v>
      </c>
      <c r="R92" s="21" t="s">
        <v>190</v>
      </c>
      <c r="S92" s="21" t="s">
        <v>191</v>
      </c>
      <c r="T92" s="20">
        <v>50</v>
      </c>
      <c r="U92" s="18" t="s">
        <v>203</v>
      </c>
      <c r="V92" s="21" t="s">
        <v>158</v>
      </c>
      <c r="W92" s="22">
        <v>1</v>
      </c>
      <c r="X92" s="23">
        <v>300</v>
      </c>
      <c r="Y92" s="23">
        <v>67195</v>
      </c>
      <c r="Z92" s="20">
        <v>5</v>
      </c>
      <c r="AA92" s="17"/>
      <c r="AB92" s="24"/>
      <c r="AC92" s="24"/>
      <c r="AD92" s="25">
        <f t="shared" si="40"/>
        <v>240</v>
      </c>
      <c r="AE92" s="25">
        <f t="shared" si="41"/>
        <v>60</v>
      </c>
      <c r="AF92" s="25">
        <f t="shared" si="42"/>
        <v>290.40000000000003</v>
      </c>
      <c r="AG92" s="25">
        <f t="shared" si="43"/>
        <v>72.599999999999966</v>
      </c>
      <c r="AH92" s="26">
        <f t="shared" si="44"/>
        <v>363</v>
      </c>
      <c r="AI92" s="224" t="s">
        <v>30</v>
      </c>
      <c r="AJ92" s="17" t="s">
        <v>1147</v>
      </c>
      <c r="AK92" s="227"/>
    </row>
    <row r="93" spans="1:37" x14ac:dyDescent="0.2">
      <c r="A93" s="17"/>
      <c r="B93" s="18" t="s">
        <v>15</v>
      </c>
      <c r="C93" s="19">
        <v>6</v>
      </c>
      <c r="D93" s="20">
        <v>3049</v>
      </c>
      <c r="E93" s="20">
        <v>2012</v>
      </c>
      <c r="F93" s="21" t="s">
        <v>188</v>
      </c>
      <c r="G93" s="21" t="s">
        <v>189</v>
      </c>
      <c r="H93" s="20">
        <v>5060</v>
      </c>
      <c r="I93" s="21" t="s">
        <v>192</v>
      </c>
      <c r="J93" s="17"/>
      <c r="K93" s="18" t="s">
        <v>20</v>
      </c>
      <c r="L93" s="18" t="s">
        <v>124</v>
      </c>
      <c r="M93" s="21" t="s">
        <v>125</v>
      </c>
      <c r="N93" s="18" t="s">
        <v>185</v>
      </c>
      <c r="O93" s="21" t="s">
        <v>186</v>
      </c>
      <c r="P93" s="18" t="s">
        <v>201</v>
      </c>
      <c r="Q93" s="21" t="s">
        <v>200</v>
      </c>
      <c r="R93" s="21" t="s">
        <v>190</v>
      </c>
      <c r="S93" s="21" t="s">
        <v>191</v>
      </c>
      <c r="T93" s="20">
        <v>50</v>
      </c>
      <c r="U93" s="18" t="s">
        <v>204</v>
      </c>
      <c r="V93" s="21" t="s">
        <v>158</v>
      </c>
      <c r="W93" s="22">
        <v>6</v>
      </c>
      <c r="X93" s="23">
        <v>5406</v>
      </c>
      <c r="Y93" s="23">
        <v>67195</v>
      </c>
      <c r="Z93" s="20">
        <v>5</v>
      </c>
      <c r="AA93" s="17"/>
      <c r="AB93" s="24"/>
      <c r="AC93" s="24"/>
      <c r="AD93" s="25">
        <f t="shared" si="40"/>
        <v>4324.8</v>
      </c>
      <c r="AE93" s="25">
        <f t="shared" si="41"/>
        <v>1081.1999999999998</v>
      </c>
      <c r="AF93" s="25">
        <f t="shared" si="42"/>
        <v>5233.0080000000007</v>
      </c>
      <c r="AG93" s="25">
        <f t="shared" si="43"/>
        <v>1308.2519999999995</v>
      </c>
      <c r="AH93" s="26">
        <f t="shared" si="44"/>
        <v>6541.26</v>
      </c>
      <c r="AI93" s="224" t="s">
        <v>30</v>
      </c>
      <c r="AJ93" s="17" t="s">
        <v>1147</v>
      </c>
      <c r="AK93" s="227"/>
    </row>
    <row r="94" spans="1:37" x14ac:dyDescent="0.2">
      <c r="A94" s="17"/>
      <c r="B94" s="18" t="s">
        <v>15</v>
      </c>
      <c r="C94" s="19">
        <v>6</v>
      </c>
      <c r="D94" s="20">
        <v>3049</v>
      </c>
      <c r="E94" s="20">
        <v>2012</v>
      </c>
      <c r="F94" s="21" t="s">
        <v>188</v>
      </c>
      <c r="G94" s="21" t="s">
        <v>189</v>
      </c>
      <c r="H94" s="20">
        <v>5060</v>
      </c>
      <c r="I94" s="21" t="s">
        <v>192</v>
      </c>
      <c r="J94" s="17"/>
      <c r="K94" s="18" t="s">
        <v>20</v>
      </c>
      <c r="L94" s="18" t="s">
        <v>124</v>
      </c>
      <c r="M94" s="21" t="s">
        <v>125</v>
      </c>
      <c r="N94" s="18" t="s">
        <v>185</v>
      </c>
      <c r="O94" s="21" t="s">
        <v>186</v>
      </c>
      <c r="P94" s="18" t="s">
        <v>206</v>
      </c>
      <c r="Q94" s="21" t="s">
        <v>205</v>
      </c>
      <c r="R94" s="21" t="s">
        <v>190</v>
      </c>
      <c r="S94" s="21" t="s">
        <v>191</v>
      </c>
      <c r="T94" s="20">
        <v>50</v>
      </c>
      <c r="U94" s="18" t="s">
        <v>207</v>
      </c>
      <c r="V94" s="21" t="s">
        <v>158</v>
      </c>
      <c r="W94" s="22">
        <v>1</v>
      </c>
      <c r="X94" s="23">
        <v>1300</v>
      </c>
      <c r="Y94" s="23">
        <v>67195</v>
      </c>
      <c r="Z94" s="20">
        <v>5</v>
      </c>
      <c r="AA94" s="17"/>
      <c r="AB94" s="24"/>
      <c r="AC94" s="24"/>
      <c r="AD94" s="25">
        <f t="shared" si="40"/>
        <v>1040</v>
      </c>
      <c r="AE94" s="25">
        <f t="shared" si="41"/>
        <v>260</v>
      </c>
      <c r="AF94" s="25">
        <f t="shared" si="42"/>
        <v>1258.4000000000001</v>
      </c>
      <c r="AG94" s="25">
        <f t="shared" si="43"/>
        <v>314.59999999999991</v>
      </c>
      <c r="AH94" s="26">
        <f t="shared" si="44"/>
        <v>1573</v>
      </c>
      <c r="AI94" s="224" t="s">
        <v>30</v>
      </c>
      <c r="AJ94" s="17" t="s">
        <v>1150</v>
      </c>
      <c r="AK94" s="227"/>
    </row>
    <row r="95" spans="1:37" x14ac:dyDescent="0.2">
      <c r="A95" s="17"/>
      <c r="B95" s="18" t="s">
        <v>15</v>
      </c>
      <c r="C95" s="19">
        <v>6</v>
      </c>
      <c r="D95" s="20">
        <v>3049</v>
      </c>
      <c r="E95" s="20">
        <v>2012</v>
      </c>
      <c r="F95" s="21" t="s">
        <v>188</v>
      </c>
      <c r="G95" s="21" t="s">
        <v>189</v>
      </c>
      <c r="H95" s="20">
        <v>5060</v>
      </c>
      <c r="I95" s="21" t="s">
        <v>192</v>
      </c>
      <c r="J95" s="17"/>
      <c r="K95" s="18" t="s">
        <v>20</v>
      </c>
      <c r="L95" s="18" t="s">
        <v>124</v>
      </c>
      <c r="M95" s="21" t="s">
        <v>125</v>
      </c>
      <c r="N95" s="18" t="s">
        <v>185</v>
      </c>
      <c r="O95" s="21" t="s">
        <v>186</v>
      </c>
      <c r="P95" s="18" t="s">
        <v>206</v>
      </c>
      <c r="Q95" s="21" t="s">
        <v>205</v>
      </c>
      <c r="R95" s="21" t="s">
        <v>190</v>
      </c>
      <c r="S95" s="21" t="s">
        <v>191</v>
      </c>
      <c r="T95" s="20">
        <v>50</v>
      </c>
      <c r="U95" s="18" t="s">
        <v>208</v>
      </c>
      <c r="V95" s="21" t="s">
        <v>158</v>
      </c>
      <c r="W95" s="22">
        <v>3</v>
      </c>
      <c r="X95" s="23">
        <v>2000</v>
      </c>
      <c r="Y95" s="23">
        <v>67195</v>
      </c>
      <c r="Z95" s="20">
        <v>5</v>
      </c>
      <c r="AA95" s="17"/>
      <c r="AB95" s="24"/>
      <c r="AC95" s="24"/>
      <c r="AD95" s="25">
        <f t="shared" si="40"/>
        <v>1600</v>
      </c>
      <c r="AE95" s="25">
        <f t="shared" si="41"/>
        <v>400</v>
      </c>
      <c r="AF95" s="25">
        <f t="shared" si="42"/>
        <v>1936</v>
      </c>
      <c r="AG95" s="25">
        <f t="shared" si="43"/>
        <v>484</v>
      </c>
      <c r="AH95" s="26">
        <f t="shared" si="44"/>
        <v>2420</v>
      </c>
      <c r="AI95" s="224" t="s">
        <v>30</v>
      </c>
      <c r="AJ95" s="17" t="s">
        <v>1150</v>
      </c>
      <c r="AK95" s="227"/>
    </row>
    <row r="96" spans="1:37" x14ac:dyDescent="0.2">
      <c r="A96" s="17"/>
      <c r="B96" s="18" t="s">
        <v>15</v>
      </c>
      <c r="C96" s="19">
        <v>6</v>
      </c>
      <c r="D96" s="20">
        <v>3049</v>
      </c>
      <c r="E96" s="20">
        <v>2012</v>
      </c>
      <c r="F96" s="21" t="s">
        <v>188</v>
      </c>
      <c r="G96" s="21" t="s">
        <v>189</v>
      </c>
      <c r="H96" s="20">
        <v>5060</v>
      </c>
      <c r="I96" s="21" t="s">
        <v>192</v>
      </c>
      <c r="J96" s="17"/>
      <c r="K96" s="18" t="s">
        <v>20</v>
      </c>
      <c r="L96" s="18" t="s">
        <v>124</v>
      </c>
      <c r="M96" s="21" t="s">
        <v>125</v>
      </c>
      <c r="N96" s="18" t="s">
        <v>185</v>
      </c>
      <c r="O96" s="21" t="s">
        <v>186</v>
      </c>
      <c r="P96" s="18" t="s">
        <v>206</v>
      </c>
      <c r="Q96" s="21" t="s">
        <v>205</v>
      </c>
      <c r="R96" s="21" t="s">
        <v>190</v>
      </c>
      <c r="S96" s="21" t="s">
        <v>191</v>
      </c>
      <c r="T96" s="20">
        <v>50</v>
      </c>
      <c r="U96" s="18" t="s">
        <v>209</v>
      </c>
      <c r="V96" s="21" t="s">
        <v>199</v>
      </c>
      <c r="W96" s="22">
        <v>3</v>
      </c>
      <c r="X96" s="23">
        <v>1600</v>
      </c>
      <c r="Y96" s="23">
        <v>67195</v>
      </c>
      <c r="Z96" s="20">
        <v>5</v>
      </c>
      <c r="AA96" s="17"/>
      <c r="AB96" s="24"/>
      <c r="AC96" s="24"/>
      <c r="AD96" s="25">
        <f t="shared" si="40"/>
        <v>1280</v>
      </c>
      <c r="AE96" s="25">
        <f t="shared" si="41"/>
        <v>320</v>
      </c>
      <c r="AF96" s="25">
        <f t="shared" si="42"/>
        <v>1548.8000000000002</v>
      </c>
      <c r="AG96" s="25">
        <f t="shared" si="43"/>
        <v>387.19999999999982</v>
      </c>
      <c r="AH96" s="26">
        <f t="shared" si="44"/>
        <v>1936</v>
      </c>
      <c r="AI96" s="224" t="s">
        <v>30</v>
      </c>
      <c r="AJ96" s="17" t="s">
        <v>1150</v>
      </c>
      <c r="AK96" s="227"/>
    </row>
    <row r="97" spans="1:37" x14ac:dyDescent="0.2">
      <c r="A97" s="17"/>
      <c r="B97" s="18" t="s">
        <v>15</v>
      </c>
      <c r="C97" s="19">
        <v>6</v>
      </c>
      <c r="D97" s="20">
        <v>3049</v>
      </c>
      <c r="E97" s="20">
        <v>2012</v>
      </c>
      <c r="F97" s="21" t="s">
        <v>188</v>
      </c>
      <c r="G97" s="21" t="s">
        <v>189</v>
      </c>
      <c r="H97" s="20">
        <v>5060</v>
      </c>
      <c r="I97" s="21" t="s">
        <v>192</v>
      </c>
      <c r="J97" s="17"/>
      <c r="K97" s="18" t="s">
        <v>20</v>
      </c>
      <c r="L97" s="18" t="s">
        <v>124</v>
      </c>
      <c r="M97" s="21" t="s">
        <v>125</v>
      </c>
      <c r="N97" s="18" t="s">
        <v>185</v>
      </c>
      <c r="O97" s="21" t="s">
        <v>186</v>
      </c>
      <c r="P97" s="18" t="s">
        <v>206</v>
      </c>
      <c r="Q97" s="21" t="s">
        <v>205</v>
      </c>
      <c r="R97" s="21" t="s">
        <v>190</v>
      </c>
      <c r="S97" s="21" t="s">
        <v>191</v>
      </c>
      <c r="T97" s="20">
        <v>50</v>
      </c>
      <c r="U97" s="18" t="s">
        <v>211</v>
      </c>
      <c r="V97" s="21" t="s">
        <v>210</v>
      </c>
      <c r="W97" s="22">
        <v>2</v>
      </c>
      <c r="X97" s="23">
        <v>1100</v>
      </c>
      <c r="Y97" s="23">
        <v>67195</v>
      </c>
      <c r="Z97" s="20">
        <v>5</v>
      </c>
      <c r="AA97" s="17"/>
      <c r="AB97" s="24"/>
      <c r="AC97" s="24"/>
      <c r="AD97" s="25">
        <f t="shared" si="40"/>
        <v>880</v>
      </c>
      <c r="AE97" s="25">
        <f t="shared" si="41"/>
        <v>220</v>
      </c>
      <c r="AF97" s="25">
        <f t="shared" si="42"/>
        <v>1064.8</v>
      </c>
      <c r="AG97" s="25">
        <f t="shared" si="43"/>
        <v>266.20000000000005</v>
      </c>
      <c r="AH97" s="26">
        <f t="shared" si="44"/>
        <v>1331</v>
      </c>
      <c r="AI97" s="224" t="s">
        <v>30</v>
      </c>
      <c r="AJ97" s="17" t="s">
        <v>1150</v>
      </c>
      <c r="AK97" s="227"/>
    </row>
    <row r="98" spans="1:37" x14ac:dyDescent="0.2">
      <c r="A98" s="17"/>
      <c r="B98" s="18" t="s">
        <v>15</v>
      </c>
      <c r="C98" s="19">
        <v>6</v>
      </c>
      <c r="D98" s="20">
        <v>3049</v>
      </c>
      <c r="E98" s="20">
        <v>2012</v>
      </c>
      <c r="F98" s="21" t="s">
        <v>188</v>
      </c>
      <c r="G98" s="21" t="s">
        <v>189</v>
      </c>
      <c r="H98" s="20">
        <v>5060</v>
      </c>
      <c r="I98" s="21" t="s">
        <v>192</v>
      </c>
      <c r="J98" s="17"/>
      <c r="K98" s="18" t="s">
        <v>20</v>
      </c>
      <c r="L98" s="18" t="s">
        <v>124</v>
      </c>
      <c r="M98" s="21" t="s">
        <v>125</v>
      </c>
      <c r="N98" s="18" t="s">
        <v>185</v>
      </c>
      <c r="O98" s="21" t="s">
        <v>186</v>
      </c>
      <c r="P98" s="18" t="s">
        <v>206</v>
      </c>
      <c r="Q98" s="21" t="s">
        <v>205</v>
      </c>
      <c r="R98" s="21" t="s">
        <v>190</v>
      </c>
      <c r="S98" s="21" t="s">
        <v>191</v>
      </c>
      <c r="T98" s="20">
        <v>50</v>
      </c>
      <c r="U98" s="18" t="s">
        <v>212</v>
      </c>
      <c r="V98" s="21" t="s">
        <v>158</v>
      </c>
      <c r="W98" s="22">
        <v>4</v>
      </c>
      <c r="X98" s="23">
        <v>1400</v>
      </c>
      <c r="Y98" s="23">
        <v>67195</v>
      </c>
      <c r="Z98" s="20">
        <v>5</v>
      </c>
      <c r="AA98" s="17"/>
      <c r="AB98" s="24"/>
      <c r="AC98" s="24"/>
      <c r="AD98" s="25">
        <f t="shared" si="40"/>
        <v>1120</v>
      </c>
      <c r="AE98" s="25">
        <f t="shared" si="41"/>
        <v>280</v>
      </c>
      <c r="AF98" s="25">
        <f t="shared" si="42"/>
        <v>1355.2</v>
      </c>
      <c r="AG98" s="25">
        <f t="shared" si="43"/>
        <v>338.79999999999995</v>
      </c>
      <c r="AH98" s="26">
        <f t="shared" si="44"/>
        <v>1694</v>
      </c>
      <c r="AI98" s="224" t="s">
        <v>30</v>
      </c>
      <c r="AJ98" s="17" t="s">
        <v>1150</v>
      </c>
      <c r="AK98" s="227"/>
    </row>
    <row r="99" spans="1:37" x14ac:dyDescent="0.2">
      <c r="A99" s="17"/>
      <c r="B99" s="18" t="s">
        <v>15</v>
      </c>
      <c r="C99" s="19">
        <v>6</v>
      </c>
      <c r="D99" s="20">
        <v>3049</v>
      </c>
      <c r="E99" s="20">
        <v>2012</v>
      </c>
      <c r="F99" s="21" t="s">
        <v>188</v>
      </c>
      <c r="G99" s="21" t="s">
        <v>189</v>
      </c>
      <c r="H99" s="20">
        <v>5060</v>
      </c>
      <c r="I99" s="21" t="s">
        <v>192</v>
      </c>
      <c r="J99" s="17"/>
      <c r="K99" s="18" t="s">
        <v>20</v>
      </c>
      <c r="L99" s="18" t="s">
        <v>124</v>
      </c>
      <c r="M99" s="21" t="s">
        <v>125</v>
      </c>
      <c r="N99" s="18" t="s">
        <v>185</v>
      </c>
      <c r="O99" s="21" t="s">
        <v>186</v>
      </c>
      <c r="P99" s="18" t="s">
        <v>206</v>
      </c>
      <c r="Q99" s="21" t="s">
        <v>205</v>
      </c>
      <c r="R99" s="21" t="s">
        <v>190</v>
      </c>
      <c r="S99" s="21" t="s">
        <v>191</v>
      </c>
      <c r="T99" s="20">
        <v>50</v>
      </c>
      <c r="U99" s="18" t="s">
        <v>214</v>
      </c>
      <c r="V99" s="21" t="s">
        <v>213</v>
      </c>
      <c r="W99" s="22">
        <v>6</v>
      </c>
      <c r="X99" s="23">
        <v>1500</v>
      </c>
      <c r="Y99" s="23">
        <v>67195</v>
      </c>
      <c r="Z99" s="20">
        <v>5</v>
      </c>
      <c r="AA99" s="17"/>
      <c r="AB99" s="24"/>
      <c r="AC99" s="24"/>
      <c r="AD99" s="25">
        <f t="shared" si="40"/>
        <v>1200</v>
      </c>
      <c r="AE99" s="25">
        <f t="shared" si="41"/>
        <v>300</v>
      </c>
      <c r="AF99" s="25">
        <f t="shared" si="42"/>
        <v>1452</v>
      </c>
      <c r="AG99" s="25">
        <f t="shared" si="43"/>
        <v>363</v>
      </c>
      <c r="AH99" s="26">
        <f t="shared" si="44"/>
        <v>1815</v>
      </c>
      <c r="AI99" s="224" t="s">
        <v>30</v>
      </c>
      <c r="AJ99" s="17" t="s">
        <v>1150</v>
      </c>
      <c r="AK99" s="227"/>
    </row>
    <row r="100" spans="1:37" x14ac:dyDescent="0.2">
      <c r="A100" s="17"/>
      <c r="B100" s="18" t="s">
        <v>15</v>
      </c>
      <c r="C100" s="19">
        <v>6</v>
      </c>
      <c r="D100" s="20">
        <v>3049</v>
      </c>
      <c r="E100" s="20">
        <v>2012</v>
      </c>
      <c r="F100" s="21" t="s">
        <v>188</v>
      </c>
      <c r="G100" s="21" t="s">
        <v>189</v>
      </c>
      <c r="H100" s="20">
        <v>5060</v>
      </c>
      <c r="I100" s="21" t="s">
        <v>192</v>
      </c>
      <c r="J100" s="17"/>
      <c r="K100" s="18" t="s">
        <v>20</v>
      </c>
      <c r="L100" s="18" t="s">
        <v>124</v>
      </c>
      <c r="M100" s="21" t="s">
        <v>125</v>
      </c>
      <c r="N100" s="18" t="s">
        <v>185</v>
      </c>
      <c r="O100" s="21" t="s">
        <v>186</v>
      </c>
      <c r="P100" s="18" t="s">
        <v>206</v>
      </c>
      <c r="Q100" s="21" t="s">
        <v>205</v>
      </c>
      <c r="R100" s="21" t="s">
        <v>190</v>
      </c>
      <c r="S100" s="21" t="s">
        <v>191</v>
      </c>
      <c r="T100" s="20">
        <v>50</v>
      </c>
      <c r="U100" s="18" t="s">
        <v>216</v>
      </c>
      <c r="V100" s="21" t="s">
        <v>215</v>
      </c>
      <c r="W100" s="22">
        <v>3</v>
      </c>
      <c r="X100" s="23">
        <v>2985</v>
      </c>
      <c r="Y100" s="23">
        <v>67195</v>
      </c>
      <c r="Z100" s="20">
        <v>5</v>
      </c>
      <c r="AA100" s="17"/>
      <c r="AB100" s="24"/>
      <c r="AC100" s="24"/>
      <c r="AD100" s="25">
        <f t="shared" si="40"/>
        <v>2388</v>
      </c>
      <c r="AE100" s="25">
        <f t="shared" si="41"/>
        <v>597</v>
      </c>
      <c r="AF100" s="25">
        <f t="shared" si="42"/>
        <v>2889.48</v>
      </c>
      <c r="AG100" s="25">
        <f t="shared" si="43"/>
        <v>722.36999999999989</v>
      </c>
      <c r="AH100" s="26">
        <f t="shared" si="44"/>
        <v>3611.85</v>
      </c>
      <c r="AI100" s="224" t="s">
        <v>30</v>
      </c>
      <c r="AJ100" s="17" t="s">
        <v>1150</v>
      </c>
      <c r="AK100" s="227"/>
    </row>
    <row r="101" spans="1:37" x14ac:dyDescent="0.2">
      <c r="A101" s="17"/>
      <c r="B101" s="18" t="s">
        <v>15</v>
      </c>
      <c r="C101" s="19">
        <v>6</v>
      </c>
      <c r="D101" s="20">
        <v>3049</v>
      </c>
      <c r="E101" s="20">
        <v>2012</v>
      </c>
      <c r="F101" s="21" t="s">
        <v>188</v>
      </c>
      <c r="G101" s="21" t="s">
        <v>189</v>
      </c>
      <c r="H101" s="20">
        <v>5060</v>
      </c>
      <c r="I101" s="21" t="s">
        <v>192</v>
      </c>
      <c r="J101" s="17"/>
      <c r="K101" s="18" t="s">
        <v>20</v>
      </c>
      <c r="L101" s="18" t="s">
        <v>124</v>
      </c>
      <c r="M101" s="21" t="s">
        <v>125</v>
      </c>
      <c r="N101" s="18" t="s">
        <v>185</v>
      </c>
      <c r="O101" s="21" t="s">
        <v>186</v>
      </c>
      <c r="P101" s="18" t="s">
        <v>206</v>
      </c>
      <c r="Q101" s="21" t="s">
        <v>205</v>
      </c>
      <c r="R101" s="21" t="s">
        <v>190</v>
      </c>
      <c r="S101" s="21" t="s">
        <v>191</v>
      </c>
      <c r="T101" s="20">
        <v>50</v>
      </c>
      <c r="U101" s="18" t="s">
        <v>217</v>
      </c>
      <c r="V101" s="21" t="s">
        <v>197</v>
      </c>
      <c r="W101" s="22">
        <v>10</v>
      </c>
      <c r="X101" s="23">
        <v>3100</v>
      </c>
      <c r="Y101" s="23">
        <v>67195</v>
      </c>
      <c r="Z101" s="20">
        <v>5</v>
      </c>
      <c r="AA101" s="17"/>
      <c r="AB101" s="24"/>
      <c r="AC101" s="24"/>
      <c r="AD101" s="25">
        <f t="shared" si="40"/>
        <v>2480</v>
      </c>
      <c r="AE101" s="25">
        <f t="shared" si="41"/>
        <v>620</v>
      </c>
      <c r="AF101" s="25">
        <f t="shared" si="42"/>
        <v>3000.8</v>
      </c>
      <c r="AG101" s="25">
        <f t="shared" si="43"/>
        <v>750.19999999999982</v>
      </c>
      <c r="AH101" s="26">
        <f t="shared" si="44"/>
        <v>3751</v>
      </c>
      <c r="AI101" s="224" t="s">
        <v>30</v>
      </c>
      <c r="AJ101" s="17" t="s">
        <v>1150</v>
      </c>
      <c r="AK101" s="227"/>
    </row>
    <row r="102" spans="1:37" x14ac:dyDescent="0.2">
      <c r="A102" s="17"/>
      <c r="B102" s="18" t="s">
        <v>15</v>
      </c>
      <c r="C102" s="19">
        <v>6</v>
      </c>
      <c r="D102" s="20">
        <v>3049</v>
      </c>
      <c r="E102" s="20">
        <v>2012</v>
      </c>
      <c r="F102" s="21" t="s">
        <v>188</v>
      </c>
      <c r="G102" s="21" t="s">
        <v>189</v>
      </c>
      <c r="H102" s="20">
        <v>5060</v>
      </c>
      <c r="I102" s="21" t="s">
        <v>192</v>
      </c>
      <c r="J102" s="17"/>
      <c r="K102" s="18" t="s">
        <v>20</v>
      </c>
      <c r="L102" s="18" t="s">
        <v>124</v>
      </c>
      <c r="M102" s="21" t="s">
        <v>125</v>
      </c>
      <c r="N102" s="18" t="s">
        <v>185</v>
      </c>
      <c r="O102" s="21" t="s">
        <v>186</v>
      </c>
      <c r="P102" s="18" t="s">
        <v>206</v>
      </c>
      <c r="Q102" s="21" t="s">
        <v>205</v>
      </c>
      <c r="R102" s="21" t="s">
        <v>190</v>
      </c>
      <c r="S102" s="21" t="s">
        <v>191</v>
      </c>
      <c r="T102" s="20">
        <v>50</v>
      </c>
      <c r="U102" s="18" t="s">
        <v>218</v>
      </c>
      <c r="V102" s="21" t="s">
        <v>158</v>
      </c>
      <c r="W102" s="22">
        <v>12</v>
      </c>
      <c r="X102" s="23">
        <v>3900</v>
      </c>
      <c r="Y102" s="23">
        <v>67195</v>
      </c>
      <c r="Z102" s="20">
        <v>5</v>
      </c>
      <c r="AA102" s="17"/>
      <c r="AB102" s="24"/>
      <c r="AC102" s="24"/>
      <c r="AD102" s="25">
        <f t="shared" si="40"/>
        <v>3120</v>
      </c>
      <c r="AE102" s="25">
        <f t="shared" si="41"/>
        <v>780</v>
      </c>
      <c r="AF102" s="25">
        <f t="shared" si="42"/>
        <v>3775.2000000000003</v>
      </c>
      <c r="AG102" s="25">
        <f t="shared" si="43"/>
        <v>943.79999999999973</v>
      </c>
      <c r="AH102" s="26">
        <f t="shared" si="44"/>
        <v>4719</v>
      </c>
      <c r="AI102" s="224" t="s">
        <v>30</v>
      </c>
      <c r="AJ102" s="17" t="s">
        <v>1150</v>
      </c>
      <c r="AK102" s="227"/>
    </row>
    <row r="103" spans="1:37" x14ac:dyDescent="0.2">
      <c r="A103" s="17"/>
      <c r="B103" s="18" t="s">
        <v>15</v>
      </c>
      <c r="C103" s="19">
        <v>6</v>
      </c>
      <c r="D103" s="20">
        <v>2969</v>
      </c>
      <c r="E103" s="20">
        <v>5895</v>
      </c>
      <c r="F103" s="21" t="s">
        <v>220</v>
      </c>
      <c r="G103" s="21" t="s">
        <v>221</v>
      </c>
      <c r="H103" s="20">
        <v>5100</v>
      </c>
      <c r="I103" s="21" t="s">
        <v>113</v>
      </c>
      <c r="J103" s="17"/>
      <c r="K103" s="18" t="s">
        <v>20</v>
      </c>
      <c r="L103" s="18" t="s">
        <v>124</v>
      </c>
      <c r="M103" s="21" t="s">
        <v>125</v>
      </c>
      <c r="N103" s="18" t="s">
        <v>185</v>
      </c>
      <c r="O103" s="21" t="s">
        <v>186</v>
      </c>
      <c r="P103" s="18" t="s">
        <v>206</v>
      </c>
      <c r="Q103" s="21" t="s">
        <v>205</v>
      </c>
      <c r="R103" s="21" t="s">
        <v>222</v>
      </c>
      <c r="S103" s="21" t="s">
        <v>224</v>
      </c>
      <c r="T103" s="20">
        <v>140</v>
      </c>
      <c r="U103" s="18" t="s">
        <v>225</v>
      </c>
      <c r="V103" s="21" t="s">
        <v>223</v>
      </c>
      <c r="W103" s="22">
        <v>1</v>
      </c>
      <c r="X103" s="23">
        <v>2765</v>
      </c>
      <c r="Y103" s="23">
        <v>17143</v>
      </c>
      <c r="Z103" s="20">
        <v>0</v>
      </c>
      <c r="AA103" s="17"/>
      <c r="AB103" s="24"/>
      <c r="AC103" s="24"/>
      <c r="AD103" s="25">
        <f t="shared" si="40"/>
        <v>2212</v>
      </c>
      <c r="AE103" s="25">
        <f t="shared" si="41"/>
        <v>553</v>
      </c>
      <c r="AF103" s="25">
        <f t="shared" si="42"/>
        <v>2676.5200000000004</v>
      </c>
      <c r="AG103" s="25">
        <f t="shared" si="43"/>
        <v>669.12999999999965</v>
      </c>
      <c r="AH103" s="26">
        <f t="shared" si="44"/>
        <v>3345.65</v>
      </c>
      <c r="AI103" s="224" t="s">
        <v>30</v>
      </c>
      <c r="AJ103" s="17" t="s">
        <v>1150</v>
      </c>
      <c r="AK103" s="227"/>
    </row>
    <row r="104" spans="1:37" x14ac:dyDescent="0.2">
      <c r="A104" s="17"/>
      <c r="B104" s="18" t="s">
        <v>15</v>
      </c>
      <c r="C104" s="19">
        <v>6</v>
      </c>
      <c r="D104" s="20">
        <v>2969</v>
      </c>
      <c r="E104" s="20">
        <v>5895</v>
      </c>
      <c r="F104" s="21" t="s">
        <v>220</v>
      </c>
      <c r="G104" s="21" t="s">
        <v>221</v>
      </c>
      <c r="H104" s="20">
        <v>5100</v>
      </c>
      <c r="I104" s="21" t="s">
        <v>113</v>
      </c>
      <c r="J104" s="17"/>
      <c r="K104" s="18" t="s">
        <v>20</v>
      </c>
      <c r="L104" s="18" t="s">
        <v>124</v>
      </c>
      <c r="M104" s="21" t="s">
        <v>125</v>
      </c>
      <c r="N104" s="18" t="s">
        <v>185</v>
      </c>
      <c r="O104" s="21" t="s">
        <v>186</v>
      </c>
      <c r="P104" s="18" t="s">
        <v>206</v>
      </c>
      <c r="Q104" s="21" t="s">
        <v>205</v>
      </c>
      <c r="R104" s="21" t="s">
        <v>222</v>
      </c>
      <c r="S104" s="21" t="s">
        <v>224</v>
      </c>
      <c r="T104" s="20">
        <v>140</v>
      </c>
      <c r="U104" s="18" t="s">
        <v>227</v>
      </c>
      <c r="V104" s="21" t="s">
        <v>226</v>
      </c>
      <c r="W104" s="22">
        <v>1</v>
      </c>
      <c r="X104" s="23">
        <v>13430</v>
      </c>
      <c r="Y104" s="23">
        <v>17143</v>
      </c>
      <c r="Z104" s="20">
        <v>0</v>
      </c>
      <c r="AA104" s="17"/>
      <c r="AB104" s="24"/>
      <c r="AC104" s="24"/>
      <c r="AD104" s="25">
        <f t="shared" si="40"/>
        <v>10744</v>
      </c>
      <c r="AE104" s="25">
        <f t="shared" si="41"/>
        <v>2686</v>
      </c>
      <c r="AF104" s="25">
        <f t="shared" si="42"/>
        <v>13000.24</v>
      </c>
      <c r="AG104" s="25">
        <f t="shared" si="43"/>
        <v>3250.0599999999995</v>
      </c>
      <c r="AH104" s="26">
        <f t="shared" si="44"/>
        <v>16250.3</v>
      </c>
      <c r="AI104" s="224" t="s">
        <v>30</v>
      </c>
      <c r="AJ104" s="17" t="s">
        <v>1150</v>
      </c>
      <c r="AK104" s="227"/>
    </row>
    <row r="105" spans="1:37" x14ac:dyDescent="0.2">
      <c r="A105" s="17"/>
      <c r="B105" s="18" t="s">
        <v>15</v>
      </c>
      <c r="C105" s="19">
        <v>6</v>
      </c>
      <c r="D105" s="20">
        <v>2969</v>
      </c>
      <c r="E105" s="20">
        <v>5895</v>
      </c>
      <c r="F105" s="21" t="s">
        <v>220</v>
      </c>
      <c r="G105" s="21" t="s">
        <v>221</v>
      </c>
      <c r="H105" s="20">
        <v>5100</v>
      </c>
      <c r="I105" s="21" t="s">
        <v>113</v>
      </c>
      <c r="J105" s="17"/>
      <c r="K105" s="18" t="s">
        <v>20</v>
      </c>
      <c r="L105" s="18" t="s">
        <v>124</v>
      </c>
      <c r="M105" s="21" t="s">
        <v>125</v>
      </c>
      <c r="N105" s="18" t="s">
        <v>185</v>
      </c>
      <c r="O105" s="21" t="s">
        <v>186</v>
      </c>
      <c r="P105" s="18" t="s">
        <v>206</v>
      </c>
      <c r="Q105" s="21" t="s">
        <v>205</v>
      </c>
      <c r="R105" s="21" t="s">
        <v>222</v>
      </c>
      <c r="S105" s="21" t="s">
        <v>224</v>
      </c>
      <c r="T105" s="20">
        <v>140</v>
      </c>
      <c r="U105" s="18" t="s">
        <v>228</v>
      </c>
      <c r="V105" s="21" t="s">
        <v>219</v>
      </c>
      <c r="W105" s="22">
        <v>1</v>
      </c>
      <c r="X105" s="23">
        <v>948</v>
      </c>
      <c r="Y105" s="23">
        <v>17143</v>
      </c>
      <c r="Z105" s="20">
        <v>0</v>
      </c>
      <c r="AA105" s="17"/>
      <c r="AB105" s="24"/>
      <c r="AC105" s="24"/>
      <c r="AD105" s="25">
        <f t="shared" si="40"/>
        <v>758.40000000000009</v>
      </c>
      <c r="AE105" s="25">
        <f t="shared" si="41"/>
        <v>189.59999999999991</v>
      </c>
      <c r="AF105" s="25">
        <f t="shared" si="42"/>
        <v>917.66399999999999</v>
      </c>
      <c r="AG105" s="25">
        <f t="shared" si="43"/>
        <v>229.41599999999994</v>
      </c>
      <c r="AH105" s="26">
        <f t="shared" si="44"/>
        <v>1147.08</v>
      </c>
      <c r="AI105" s="224" t="s">
        <v>30</v>
      </c>
      <c r="AJ105" s="17" t="s">
        <v>1150</v>
      </c>
      <c r="AK105" s="227"/>
    </row>
    <row r="106" spans="1:37" ht="36" x14ac:dyDescent="0.2">
      <c r="A106" s="17"/>
      <c r="B106" s="18" t="s">
        <v>15</v>
      </c>
      <c r="C106" s="19">
        <v>10</v>
      </c>
      <c r="D106" s="20">
        <v>1527</v>
      </c>
      <c r="E106" s="20">
        <v>3075</v>
      </c>
      <c r="F106" s="21" t="s">
        <v>232</v>
      </c>
      <c r="G106" s="21" t="s">
        <v>233</v>
      </c>
      <c r="H106" s="20">
        <v>6460</v>
      </c>
      <c r="I106" s="21" t="s">
        <v>237</v>
      </c>
      <c r="J106" s="17"/>
      <c r="K106" s="18" t="s">
        <v>196</v>
      </c>
      <c r="L106" s="18" t="s">
        <v>124</v>
      </c>
      <c r="M106" s="21" t="s">
        <v>125</v>
      </c>
      <c r="N106" s="18" t="s">
        <v>185</v>
      </c>
      <c r="O106" s="21" t="s">
        <v>186</v>
      </c>
      <c r="P106" s="18" t="s">
        <v>230</v>
      </c>
      <c r="Q106" s="21" t="s">
        <v>229</v>
      </c>
      <c r="R106" s="21" t="s">
        <v>234</v>
      </c>
      <c r="S106" s="21" t="s">
        <v>236</v>
      </c>
      <c r="T106" s="20">
        <v>33</v>
      </c>
      <c r="U106" s="18" t="s">
        <v>238</v>
      </c>
      <c r="V106" s="21" t="s">
        <v>235</v>
      </c>
      <c r="W106" s="22">
        <v>12</v>
      </c>
      <c r="X106" s="23">
        <v>4242.2299999999996</v>
      </c>
      <c r="Y106" s="23">
        <v>13219.1</v>
      </c>
      <c r="Z106" s="20">
        <v>1</v>
      </c>
      <c r="AA106" s="17"/>
      <c r="AB106" s="24"/>
      <c r="AC106" s="24"/>
      <c r="AD106" s="25">
        <f t="shared" si="40"/>
        <v>3393.7839999999997</v>
      </c>
      <c r="AE106" s="25">
        <f t="shared" si="41"/>
        <v>848.44599999999991</v>
      </c>
      <c r="AF106" s="25">
        <f t="shared" si="42"/>
        <v>4106.4786400000003</v>
      </c>
      <c r="AG106" s="25">
        <f t="shared" si="43"/>
        <v>1026.6196599999994</v>
      </c>
      <c r="AH106" s="26">
        <f t="shared" si="44"/>
        <v>5133.0982999999997</v>
      </c>
      <c r="AI106" s="224" t="s">
        <v>1222</v>
      </c>
      <c r="AJ106" s="17" t="s">
        <v>1150</v>
      </c>
      <c r="AK106" s="227"/>
    </row>
    <row r="107" spans="1:37" ht="36" x14ac:dyDescent="0.2">
      <c r="A107" s="17"/>
      <c r="B107" s="18" t="s">
        <v>15</v>
      </c>
      <c r="C107" s="19">
        <v>10</v>
      </c>
      <c r="D107" s="20">
        <v>1527</v>
      </c>
      <c r="E107" s="20">
        <v>3075</v>
      </c>
      <c r="F107" s="21" t="s">
        <v>232</v>
      </c>
      <c r="G107" s="21" t="s">
        <v>233</v>
      </c>
      <c r="H107" s="20">
        <v>6460</v>
      </c>
      <c r="I107" s="21" t="s">
        <v>237</v>
      </c>
      <c r="J107" s="17"/>
      <c r="K107" s="18" t="s">
        <v>196</v>
      </c>
      <c r="L107" s="18" t="s">
        <v>124</v>
      </c>
      <c r="M107" s="21" t="s">
        <v>125</v>
      </c>
      <c r="N107" s="18" t="s">
        <v>185</v>
      </c>
      <c r="O107" s="21" t="s">
        <v>186</v>
      </c>
      <c r="P107" s="18" t="s">
        <v>230</v>
      </c>
      <c r="Q107" s="21" t="s">
        <v>229</v>
      </c>
      <c r="R107" s="21" t="s">
        <v>234</v>
      </c>
      <c r="S107" s="21" t="s">
        <v>236</v>
      </c>
      <c r="T107" s="20">
        <v>33</v>
      </c>
      <c r="U107" s="18" t="s">
        <v>240</v>
      </c>
      <c r="V107" s="21" t="s">
        <v>239</v>
      </c>
      <c r="W107" s="22">
        <v>12</v>
      </c>
      <c r="X107" s="23">
        <v>2507.69</v>
      </c>
      <c r="Y107" s="23">
        <v>13219.1</v>
      </c>
      <c r="Z107" s="20">
        <v>1</v>
      </c>
      <c r="AA107" s="17"/>
      <c r="AB107" s="24"/>
      <c r="AC107" s="24"/>
      <c r="AD107" s="25">
        <f t="shared" si="40"/>
        <v>2006.152</v>
      </c>
      <c r="AE107" s="25">
        <f t="shared" si="41"/>
        <v>501.53800000000001</v>
      </c>
      <c r="AF107" s="25">
        <f t="shared" si="42"/>
        <v>2427.4439200000002</v>
      </c>
      <c r="AG107" s="25">
        <f t="shared" si="43"/>
        <v>606.86097999999993</v>
      </c>
      <c r="AH107" s="26">
        <f t="shared" si="44"/>
        <v>3034.3049000000001</v>
      </c>
      <c r="AI107" s="224" t="s">
        <v>1222</v>
      </c>
      <c r="AJ107" s="17" t="s">
        <v>1150</v>
      </c>
      <c r="AK107" s="227"/>
    </row>
    <row r="108" spans="1:37" ht="36" x14ac:dyDescent="0.2">
      <c r="A108" s="17"/>
      <c r="B108" s="18" t="s">
        <v>15</v>
      </c>
      <c r="C108" s="19">
        <v>10</v>
      </c>
      <c r="D108" s="20">
        <v>1527</v>
      </c>
      <c r="E108" s="20">
        <v>3075</v>
      </c>
      <c r="F108" s="21" t="s">
        <v>232</v>
      </c>
      <c r="G108" s="21" t="s">
        <v>233</v>
      </c>
      <c r="H108" s="20">
        <v>6460</v>
      </c>
      <c r="I108" s="21" t="s">
        <v>237</v>
      </c>
      <c r="J108" s="17"/>
      <c r="K108" s="18" t="s">
        <v>196</v>
      </c>
      <c r="L108" s="18" t="s">
        <v>124</v>
      </c>
      <c r="M108" s="21" t="s">
        <v>125</v>
      </c>
      <c r="N108" s="18" t="s">
        <v>185</v>
      </c>
      <c r="O108" s="21" t="s">
        <v>186</v>
      </c>
      <c r="P108" s="18" t="s">
        <v>230</v>
      </c>
      <c r="Q108" s="21" t="s">
        <v>229</v>
      </c>
      <c r="R108" s="21" t="s">
        <v>234</v>
      </c>
      <c r="S108" s="21" t="s">
        <v>236</v>
      </c>
      <c r="T108" s="20">
        <v>33</v>
      </c>
      <c r="U108" s="18" t="s">
        <v>242</v>
      </c>
      <c r="V108" s="21" t="s">
        <v>241</v>
      </c>
      <c r="W108" s="22">
        <v>1</v>
      </c>
      <c r="X108" s="23">
        <v>524.79</v>
      </c>
      <c r="Y108" s="23">
        <v>13219.1</v>
      </c>
      <c r="Z108" s="20">
        <v>1</v>
      </c>
      <c r="AA108" s="17"/>
      <c r="AB108" s="24"/>
      <c r="AC108" s="24"/>
      <c r="AD108" s="25">
        <f t="shared" si="40"/>
        <v>419.83199999999999</v>
      </c>
      <c r="AE108" s="25">
        <f t="shared" si="41"/>
        <v>104.95799999999997</v>
      </c>
      <c r="AF108" s="25">
        <f t="shared" si="42"/>
        <v>507.99671999999993</v>
      </c>
      <c r="AG108" s="25">
        <f t="shared" si="43"/>
        <v>126.99917999999997</v>
      </c>
      <c r="AH108" s="26">
        <f t="shared" si="44"/>
        <v>634.99589999999989</v>
      </c>
      <c r="AI108" s="224" t="s">
        <v>1222</v>
      </c>
      <c r="AJ108" s="17" t="s">
        <v>1150</v>
      </c>
      <c r="AK108" s="227"/>
    </row>
    <row r="109" spans="1:37" x14ac:dyDescent="0.2">
      <c r="A109" s="17"/>
      <c r="B109" s="18" t="s">
        <v>15</v>
      </c>
      <c r="C109" s="19">
        <v>6</v>
      </c>
      <c r="D109" s="20">
        <v>2969</v>
      </c>
      <c r="E109" s="20">
        <v>5895</v>
      </c>
      <c r="F109" s="21" t="s">
        <v>220</v>
      </c>
      <c r="G109" s="21" t="s">
        <v>221</v>
      </c>
      <c r="H109" s="20">
        <v>5100</v>
      </c>
      <c r="I109" s="21" t="s">
        <v>113</v>
      </c>
      <c r="J109" s="17"/>
      <c r="K109" s="18" t="s">
        <v>196</v>
      </c>
      <c r="L109" s="18" t="s">
        <v>124</v>
      </c>
      <c r="M109" s="21" t="s">
        <v>125</v>
      </c>
      <c r="N109" s="18" t="s">
        <v>185</v>
      </c>
      <c r="O109" s="21" t="s">
        <v>186</v>
      </c>
      <c r="P109" s="18" t="s">
        <v>230</v>
      </c>
      <c r="Q109" s="21" t="s">
        <v>229</v>
      </c>
      <c r="R109" s="21" t="s">
        <v>244</v>
      </c>
      <c r="S109" s="21" t="s">
        <v>245</v>
      </c>
      <c r="T109" s="20">
        <v>95</v>
      </c>
      <c r="U109" s="18" t="s">
        <v>246</v>
      </c>
      <c r="V109" s="21" t="s">
        <v>235</v>
      </c>
      <c r="W109" s="22">
        <v>18</v>
      </c>
      <c r="X109" s="23">
        <v>6300</v>
      </c>
      <c r="Y109" s="23">
        <v>6300</v>
      </c>
      <c r="Z109" s="20">
        <v>0</v>
      </c>
      <c r="AA109" s="17"/>
      <c r="AB109" s="24"/>
      <c r="AC109" s="24"/>
      <c r="AD109" s="25">
        <f t="shared" si="40"/>
        <v>5040</v>
      </c>
      <c r="AE109" s="25">
        <f t="shared" si="41"/>
        <v>1260</v>
      </c>
      <c r="AF109" s="25">
        <f t="shared" si="42"/>
        <v>6098.4000000000005</v>
      </c>
      <c r="AG109" s="25">
        <f t="shared" si="43"/>
        <v>1524.5999999999995</v>
      </c>
      <c r="AH109" s="26">
        <f t="shared" si="44"/>
        <v>7623</v>
      </c>
      <c r="AI109" s="224" t="s">
        <v>30</v>
      </c>
      <c r="AJ109" s="17" t="s">
        <v>1150</v>
      </c>
      <c r="AK109" s="227"/>
    </row>
    <row r="110" spans="1:37" x14ac:dyDescent="0.2">
      <c r="A110" s="17"/>
      <c r="B110" s="18" t="s">
        <v>15</v>
      </c>
      <c r="C110" s="19">
        <v>6</v>
      </c>
      <c r="D110" s="20">
        <v>3049</v>
      </c>
      <c r="E110" s="20">
        <v>2012</v>
      </c>
      <c r="F110" s="21" t="s">
        <v>188</v>
      </c>
      <c r="G110" s="21" t="s">
        <v>189</v>
      </c>
      <c r="H110" s="20">
        <v>5060</v>
      </c>
      <c r="I110" s="21" t="s">
        <v>192</v>
      </c>
      <c r="J110" s="17"/>
      <c r="K110" s="18" t="s">
        <v>196</v>
      </c>
      <c r="L110" s="18" t="s">
        <v>124</v>
      </c>
      <c r="M110" s="21" t="s">
        <v>125</v>
      </c>
      <c r="N110" s="18" t="s">
        <v>185</v>
      </c>
      <c r="O110" s="21" t="s">
        <v>186</v>
      </c>
      <c r="P110" s="18" t="s">
        <v>230</v>
      </c>
      <c r="Q110" s="21" t="s">
        <v>229</v>
      </c>
      <c r="R110" s="21" t="s">
        <v>248</v>
      </c>
      <c r="S110" s="21" t="s">
        <v>249</v>
      </c>
      <c r="T110" s="20">
        <v>87</v>
      </c>
      <c r="U110" s="18" t="s">
        <v>250</v>
      </c>
      <c r="V110" s="21" t="s">
        <v>184</v>
      </c>
      <c r="W110" s="22">
        <v>7</v>
      </c>
      <c r="X110" s="23">
        <v>6650</v>
      </c>
      <c r="Y110" s="23">
        <v>15668</v>
      </c>
      <c r="Z110" s="20">
        <v>2</v>
      </c>
      <c r="AA110" s="17"/>
      <c r="AB110" s="24"/>
      <c r="AC110" s="24"/>
      <c r="AD110" s="25">
        <f t="shared" si="40"/>
        <v>5320</v>
      </c>
      <c r="AE110" s="25">
        <f t="shared" si="41"/>
        <v>1330</v>
      </c>
      <c r="AF110" s="25">
        <f t="shared" si="42"/>
        <v>6437.2000000000007</v>
      </c>
      <c r="AG110" s="25">
        <f t="shared" si="43"/>
        <v>1609.2999999999993</v>
      </c>
      <c r="AH110" s="26">
        <f t="shared" si="44"/>
        <v>8046.5</v>
      </c>
      <c r="AI110" s="224" t="s">
        <v>30</v>
      </c>
      <c r="AJ110" s="17" t="s">
        <v>1150</v>
      </c>
      <c r="AK110" s="227"/>
    </row>
    <row r="111" spans="1:37" x14ac:dyDescent="0.2">
      <c r="A111" s="17"/>
      <c r="B111" s="18" t="s">
        <v>15</v>
      </c>
      <c r="C111" s="19">
        <v>6</v>
      </c>
      <c r="D111" s="20">
        <v>3049</v>
      </c>
      <c r="E111" s="20">
        <v>2012</v>
      </c>
      <c r="F111" s="21" t="s">
        <v>188</v>
      </c>
      <c r="G111" s="21" t="s">
        <v>189</v>
      </c>
      <c r="H111" s="20">
        <v>5060</v>
      </c>
      <c r="I111" s="21" t="s">
        <v>192</v>
      </c>
      <c r="J111" s="17"/>
      <c r="K111" s="18" t="s">
        <v>196</v>
      </c>
      <c r="L111" s="18" t="s">
        <v>124</v>
      </c>
      <c r="M111" s="21" t="s">
        <v>125</v>
      </c>
      <c r="N111" s="18" t="s">
        <v>185</v>
      </c>
      <c r="O111" s="21" t="s">
        <v>186</v>
      </c>
      <c r="P111" s="18" t="s">
        <v>230</v>
      </c>
      <c r="Q111" s="21" t="s">
        <v>229</v>
      </c>
      <c r="R111" s="21" t="s">
        <v>248</v>
      </c>
      <c r="S111" s="21" t="s">
        <v>249</v>
      </c>
      <c r="T111" s="20">
        <v>87</v>
      </c>
      <c r="U111" s="18" t="s">
        <v>252</v>
      </c>
      <c r="V111" s="21" t="s">
        <v>251</v>
      </c>
      <c r="W111" s="22">
        <v>10</v>
      </c>
      <c r="X111" s="23">
        <v>3760</v>
      </c>
      <c r="Y111" s="23">
        <v>15668</v>
      </c>
      <c r="Z111" s="20">
        <v>2</v>
      </c>
      <c r="AA111" s="17"/>
      <c r="AB111" s="24"/>
      <c r="AC111" s="24"/>
      <c r="AD111" s="25">
        <f t="shared" si="40"/>
        <v>3008</v>
      </c>
      <c r="AE111" s="25">
        <f t="shared" si="41"/>
        <v>752</v>
      </c>
      <c r="AF111" s="25">
        <f t="shared" si="42"/>
        <v>3639.68</v>
      </c>
      <c r="AG111" s="25">
        <f t="shared" si="43"/>
        <v>909.91999999999962</v>
      </c>
      <c r="AH111" s="26">
        <f t="shared" si="44"/>
        <v>4549.5999999999995</v>
      </c>
      <c r="AI111" s="224" t="s">
        <v>30</v>
      </c>
      <c r="AJ111" s="17" t="s">
        <v>1150</v>
      </c>
      <c r="AK111" s="227"/>
    </row>
    <row r="112" spans="1:37" x14ac:dyDescent="0.2">
      <c r="A112" s="17"/>
      <c r="B112" s="18" t="s">
        <v>15</v>
      </c>
      <c r="C112" s="19">
        <v>6</v>
      </c>
      <c r="D112" s="20">
        <v>3049</v>
      </c>
      <c r="E112" s="20">
        <v>2012</v>
      </c>
      <c r="F112" s="21" t="s">
        <v>188</v>
      </c>
      <c r="G112" s="21" t="s">
        <v>189</v>
      </c>
      <c r="H112" s="20">
        <v>5060</v>
      </c>
      <c r="I112" s="21" t="s">
        <v>192</v>
      </c>
      <c r="J112" s="17"/>
      <c r="K112" s="18" t="s">
        <v>196</v>
      </c>
      <c r="L112" s="18" t="s">
        <v>124</v>
      </c>
      <c r="M112" s="21" t="s">
        <v>125</v>
      </c>
      <c r="N112" s="18" t="s">
        <v>185</v>
      </c>
      <c r="O112" s="21" t="s">
        <v>186</v>
      </c>
      <c r="P112" s="18" t="s">
        <v>230</v>
      </c>
      <c r="Q112" s="21" t="s">
        <v>229</v>
      </c>
      <c r="R112" s="21" t="s">
        <v>248</v>
      </c>
      <c r="S112" s="21" t="s">
        <v>249</v>
      </c>
      <c r="T112" s="20">
        <v>87</v>
      </c>
      <c r="U112" s="18" t="s">
        <v>253</v>
      </c>
      <c r="V112" s="21" t="s">
        <v>243</v>
      </c>
      <c r="W112" s="22">
        <v>4</v>
      </c>
      <c r="X112" s="23">
        <v>1579</v>
      </c>
      <c r="Y112" s="23">
        <v>15668</v>
      </c>
      <c r="Z112" s="20">
        <v>2</v>
      </c>
      <c r="AA112" s="17"/>
      <c r="AB112" s="24"/>
      <c r="AC112" s="24"/>
      <c r="AD112" s="25">
        <f t="shared" si="40"/>
        <v>1263.2</v>
      </c>
      <c r="AE112" s="25">
        <f t="shared" si="41"/>
        <v>315.79999999999995</v>
      </c>
      <c r="AF112" s="25">
        <f t="shared" si="42"/>
        <v>1528.472</v>
      </c>
      <c r="AG112" s="25">
        <f t="shared" si="43"/>
        <v>382.11799999999994</v>
      </c>
      <c r="AH112" s="26">
        <f t="shared" si="44"/>
        <v>1910.59</v>
      </c>
      <c r="AI112" s="224" t="s">
        <v>30</v>
      </c>
      <c r="AJ112" s="17" t="s">
        <v>1150</v>
      </c>
      <c r="AK112" s="227"/>
    </row>
    <row r="113" spans="1:37" x14ac:dyDescent="0.2">
      <c r="A113" s="17"/>
      <c r="B113" s="18" t="s">
        <v>15</v>
      </c>
      <c r="C113" s="19">
        <v>6</v>
      </c>
      <c r="D113" s="20">
        <v>3049</v>
      </c>
      <c r="E113" s="20">
        <v>2012</v>
      </c>
      <c r="F113" s="21" t="s">
        <v>188</v>
      </c>
      <c r="G113" s="21" t="s">
        <v>189</v>
      </c>
      <c r="H113" s="20">
        <v>5060</v>
      </c>
      <c r="I113" s="21" t="s">
        <v>192</v>
      </c>
      <c r="J113" s="17"/>
      <c r="K113" s="18" t="s">
        <v>196</v>
      </c>
      <c r="L113" s="18" t="s">
        <v>124</v>
      </c>
      <c r="M113" s="21" t="s">
        <v>125</v>
      </c>
      <c r="N113" s="18" t="s">
        <v>185</v>
      </c>
      <c r="O113" s="21" t="s">
        <v>186</v>
      </c>
      <c r="P113" s="18" t="s">
        <v>230</v>
      </c>
      <c r="Q113" s="21" t="s">
        <v>229</v>
      </c>
      <c r="R113" s="21" t="s">
        <v>248</v>
      </c>
      <c r="S113" s="21" t="s">
        <v>249</v>
      </c>
      <c r="T113" s="20">
        <v>87</v>
      </c>
      <c r="U113" s="18" t="s">
        <v>254</v>
      </c>
      <c r="V113" s="21" t="s">
        <v>158</v>
      </c>
      <c r="W113" s="22">
        <v>4</v>
      </c>
      <c r="X113" s="23">
        <v>1479</v>
      </c>
      <c r="Y113" s="23">
        <v>15668</v>
      </c>
      <c r="Z113" s="20">
        <v>2</v>
      </c>
      <c r="AA113" s="17"/>
      <c r="AB113" s="24"/>
      <c r="AC113" s="24"/>
      <c r="AD113" s="25">
        <f t="shared" si="40"/>
        <v>1183.2</v>
      </c>
      <c r="AE113" s="25">
        <f t="shared" si="41"/>
        <v>295.79999999999995</v>
      </c>
      <c r="AF113" s="25">
        <f t="shared" si="42"/>
        <v>1431.672</v>
      </c>
      <c r="AG113" s="25">
        <f t="shared" si="43"/>
        <v>357.91799999999989</v>
      </c>
      <c r="AH113" s="26">
        <f t="shared" si="44"/>
        <v>1789.59</v>
      </c>
      <c r="AI113" s="224" t="s">
        <v>30</v>
      </c>
      <c r="AJ113" s="17" t="s">
        <v>1150</v>
      </c>
      <c r="AK113" s="227"/>
    </row>
    <row r="114" spans="1:37" x14ac:dyDescent="0.2">
      <c r="A114" s="17"/>
      <c r="B114" s="18" t="s">
        <v>15</v>
      </c>
      <c r="C114" s="19">
        <v>6</v>
      </c>
      <c r="D114" s="20">
        <v>3049</v>
      </c>
      <c r="E114" s="20">
        <v>2012</v>
      </c>
      <c r="F114" s="21" t="s">
        <v>188</v>
      </c>
      <c r="G114" s="21" t="s">
        <v>189</v>
      </c>
      <c r="H114" s="20">
        <v>5060</v>
      </c>
      <c r="I114" s="21" t="s">
        <v>192</v>
      </c>
      <c r="J114" s="17"/>
      <c r="K114" s="18" t="s">
        <v>196</v>
      </c>
      <c r="L114" s="18" t="s">
        <v>124</v>
      </c>
      <c r="M114" s="21" t="s">
        <v>125</v>
      </c>
      <c r="N114" s="18" t="s">
        <v>185</v>
      </c>
      <c r="O114" s="21" t="s">
        <v>186</v>
      </c>
      <c r="P114" s="18" t="s">
        <v>230</v>
      </c>
      <c r="Q114" s="21" t="s">
        <v>229</v>
      </c>
      <c r="R114" s="21" t="s">
        <v>248</v>
      </c>
      <c r="S114" s="21" t="s">
        <v>249</v>
      </c>
      <c r="T114" s="20">
        <v>87</v>
      </c>
      <c r="U114" s="18" t="s">
        <v>255</v>
      </c>
      <c r="V114" s="21" t="s">
        <v>231</v>
      </c>
      <c r="W114" s="22">
        <v>5</v>
      </c>
      <c r="X114" s="23">
        <v>2200</v>
      </c>
      <c r="Y114" s="23">
        <v>15668</v>
      </c>
      <c r="Z114" s="20">
        <v>2</v>
      </c>
      <c r="AA114" s="17"/>
      <c r="AB114" s="24"/>
      <c r="AC114" s="24"/>
      <c r="AD114" s="25">
        <f t="shared" si="40"/>
        <v>1760</v>
      </c>
      <c r="AE114" s="25">
        <f t="shared" si="41"/>
        <v>440</v>
      </c>
      <c r="AF114" s="25">
        <f t="shared" si="42"/>
        <v>2129.6</v>
      </c>
      <c r="AG114" s="25">
        <f t="shared" si="43"/>
        <v>532.40000000000009</v>
      </c>
      <c r="AH114" s="26">
        <f t="shared" si="44"/>
        <v>2662</v>
      </c>
      <c r="AI114" s="224" t="s">
        <v>30</v>
      </c>
      <c r="AJ114" s="17" t="s">
        <v>1150</v>
      </c>
      <c r="AK114" s="227"/>
    </row>
    <row r="115" spans="1:37" x14ac:dyDescent="0.2">
      <c r="A115" s="17"/>
      <c r="B115" s="18" t="s">
        <v>15</v>
      </c>
      <c r="C115" s="19">
        <v>6</v>
      </c>
      <c r="D115" s="20">
        <v>3049</v>
      </c>
      <c r="E115" s="20">
        <v>2012</v>
      </c>
      <c r="F115" s="21" t="s">
        <v>188</v>
      </c>
      <c r="G115" s="21" t="s">
        <v>189</v>
      </c>
      <c r="H115" s="20">
        <v>5060</v>
      </c>
      <c r="I115" s="21" t="s">
        <v>192</v>
      </c>
      <c r="J115" s="17"/>
      <c r="K115" s="18" t="s">
        <v>196</v>
      </c>
      <c r="L115" s="18" t="s">
        <v>124</v>
      </c>
      <c r="M115" s="21" t="s">
        <v>125</v>
      </c>
      <c r="N115" s="18" t="s">
        <v>185</v>
      </c>
      <c r="O115" s="21" t="s">
        <v>186</v>
      </c>
      <c r="P115" s="18" t="s">
        <v>258</v>
      </c>
      <c r="Q115" s="21" t="s">
        <v>256</v>
      </c>
      <c r="R115" s="21" t="s">
        <v>190</v>
      </c>
      <c r="S115" s="21" t="s">
        <v>191</v>
      </c>
      <c r="T115" s="20">
        <v>50</v>
      </c>
      <c r="U115" s="18" t="s">
        <v>259</v>
      </c>
      <c r="V115" s="21" t="s">
        <v>257</v>
      </c>
      <c r="W115" s="22">
        <v>1</v>
      </c>
      <c r="X115" s="23">
        <v>16729</v>
      </c>
      <c r="Y115" s="23">
        <v>67195</v>
      </c>
      <c r="Z115" s="20">
        <v>5</v>
      </c>
      <c r="AA115" s="17"/>
      <c r="AB115" s="24"/>
      <c r="AC115" s="24"/>
      <c r="AD115" s="25">
        <f t="shared" si="40"/>
        <v>13383.2</v>
      </c>
      <c r="AE115" s="25">
        <f t="shared" si="41"/>
        <v>3345.7999999999993</v>
      </c>
      <c r="AF115" s="25">
        <f t="shared" si="42"/>
        <v>16193.672</v>
      </c>
      <c r="AG115" s="25">
        <f t="shared" si="43"/>
        <v>4048.4179999999997</v>
      </c>
      <c r="AH115" s="26">
        <f t="shared" si="44"/>
        <v>20242.09</v>
      </c>
      <c r="AI115" s="224" t="s">
        <v>30</v>
      </c>
      <c r="AJ115" s="17" t="s">
        <v>1150</v>
      </c>
      <c r="AK115" s="227"/>
    </row>
    <row r="116" spans="1:37" ht="36" x14ac:dyDescent="0.2">
      <c r="A116" s="17"/>
      <c r="B116" s="18" t="s">
        <v>15</v>
      </c>
      <c r="C116" s="19">
        <v>10</v>
      </c>
      <c r="D116" s="20">
        <v>1527</v>
      </c>
      <c r="E116" s="20">
        <v>3075</v>
      </c>
      <c r="F116" s="21" t="s">
        <v>232</v>
      </c>
      <c r="G116" s="21" t="s">
        <v>233</v>
      </c>
      <c r="H116" s="20">
        <v>6460</v>
      </c>
      <c r="I116" s="21" t="s">
        <v>237</v>
      </c>
      <c r="J116" s="17"/>
      <c r="K116" s="18" t="s">
        <v>196</v>
      </c>
      <c r="L116" s="18" t="s">
        <v>124</v>
      </c>
      <c r="M116" s="21" t="s">
        <v>125</v>
      </c>
      <c r="N116" s="18" t="s">
        <v>185</v>
      </c>
      <c r="O116" s="21" t="s">
        <v>186</v>
      </c>
      <c r="P116" s="18" t="s">
        <v>263</v>
      </c>
      <c r="Q116" s="21" t="s">
        <v>261</v>
      </c>
      <c r="R116" s="21" t="s">
        <v>234</v>
      </c>
      <c r="S116" s="21" t="s">
        <v>236</v>
      </c>
      <c r="T116" s="20">
        <v>33</v>
      </c>
      <c r="U116" s="18" t="s">
        <v>264</v>
      </c>
      <c r="V116" s="21" t="s">
        <v>262</v>
      </c>
      <c r="W116" s="22">
        <v>1</v>
      </c>
      <c r="X116" s="23">
        <v>1329.1</v>
      </c>
      <c r="Y116" s="23">
        <v>13219.1</v>
      </c>
      <c r="Z116" s="20">
        <v>1</v>
      </c>
      <c r="AA116" s="17"/>
      <c r="AB116" s="24"/>
      <c r="AC116" s="24"/>
      <c r="AD116" s="25">
        <f t="shared" si="40"/>
        <v>1063.28</v>
      </c>
      <c r="AE116" s="25">
        <f t="shared" si="41"/>
        <v>265.81999999999994</v>
      </c>
      <c r="AF116" s="25">
        <f t="shared" si="42"/>
        <v>1286.5688</v>
      </c>
      <c r="AG116" s="25">
        <f t="shared" si="43"/>
        <v>321.64219999999978</v>
      </c>
      <c r="AH116" s="26">
        <f t="shared" si="44"/>
        <v>1608.2109999999998</v>
      </c>
      <c r="AI116" s="224" t="s">
        <v>1222</v>
      </c>
      <c r="AJ116" s="17" t="s">
        <v>1150</v>
      </c>
      <c r="AK116" s="227"/>
    </row>
    <row r="117" spans="1:37" ht="36" x14ac:dyDescent="0.2">
      <c r="A117" s="17"/>
      <c r="B117" s="18" t="s">
        <v>15</v>
      </c>
      <c r="C117" s="19">
        <v>10</v>
      </c>
      <c r="D117" s="20">
        <v>1527</v>
      </c>
      <c r="E117" s="20">
        <v>3075</v>
      </c>
      <c r="F117" s="21" t="s">
        <v>232</v>
      </c>
      <c r="G117" s="21" t="s">
        <v>233</v>
      </c>
      <c r="H117" s="20">
        <v>6460</v>
      </c>
      <c r="I117" s="21" t="s">
        <v>237</v>
      </c>
      <c r="J117" s="17"/>
      <c r="K117" s="18" t="s">
        <v>196</v>
      </c>
      <c r="L117" s="18" t="s">
        <v>124</v>
      </c>
      <c r="M117" s="21" t="s">
        <v>125</v>
      </c>
      <c r="N117" s="18" t="s">
        <v>185</v>
      </c>
      <c r="O117" s="21" t="s">
        <v>186</v>
      </c>
      <c r="P117" s="18" t="s">
        <v>263</v>
      </c>
      <c r="Q117" s="21" t="s">
        <v>261</v>
      </c>
      <c r="R117" s="21" t="s">
        <v>234</v>
      </c>
      <c r="S117" s="21" t="s">
        <v>236</v>
      </c>
      <c r="T117" s="20">
        <v>33</v>
      </c>
      <c r="U117" s="18" t="s">
        <v>266</v>
      </c>
      <c r="V117" s="21" t="s">
        <v>265</v>
      </c>
      <c r="W117" s="22">
        <v>1</v>
      </c>
      <c r="X117" s="23">
        <v>529.01</v>
      </c>
      <c r="Y117" s="23">
        <v>13219.1</v>
      </c>
      <c r="Z117" s="20">
        <v>1</v>
      </c>
      <c r="AA117" s="17"/>
      <c r="AB117" s="24"/>
      <c r="AC117" s="24"/>
      <c r="AD117" s="25">
        <f t="shared" si="40"/>
        <v>423.20800000000003</v>
      </c>
      <c r="AE117" s="25">
        <f t="shared" si="41"/>
        <v>105.80199999999996</v>
      </c>
      <c r="AF117" s="25">
        <f t="shared" si="42"/>
        <v>512.08168000000001</v>
      </c>
      <c r="AG117" s="25">
        <f t="shared" si="43"/>
        <v>128.02041999999994</v>
      </c>
      <c r="AH117" s="26">
        <f t="shared" si="44"/>
        <v>640.10209999999995</v>
      </c>
      <c r="AI117" s="224" t="s">
        <v>1222</v>
      </c>
      <c r="AJ117" s="17" t="s">
        <v>1150</v>
      </c>
      <c r="AK117" s="227"/>
    </row>
    <row r="118" spans="1:37" ht="36" x14ac:dyDescent="0.2">
      <c r="A118" s="17"/>
      <c r="B118" s="18" t="s">
        <v>15</v>
      </c>
      <c r="C118" s="19">
        <v>10</v>
      </c>
      <c r="D118" s="20">
        <v>1527</v>
      </c>
      <c r="E118" s="20">
        <v>3075</v>
      </c>
      <c r="F118" s="21" t="s">
        <v>232</v>
      </c>
      <c r="G118" s="21" t="s">
        <v>233</v>
      </c>
      <c r="H118" s="20">
        <v>6460</v>
      </c>
      <c r="I118" s="21" t="s">
        <v>237</v>
      </c>
      <c r="J118" s="17"/>
      <c r="K118" s="18" t="s">
        <v>196</v>
      </c>
      <c r="L118" s="18" t="s">
        <v>124</v>
      </c>
      <c r="M118" s="21" t="s">
        <v>125</v>
      </c>
      <c r="N118" s="18" t="s">
        <v>185</v>
      </c>
      <c r="O118" s="21" t="s">
        <v>186</v>
      </c>
      <c r="P118" s="18" t="s">
        <v>263</v>
      </c>
      <c r="Q118" s="21" t="s">
        <v>261</v>
      </c>
      <c r="R118" s="21" t="s">
        <v>234</v>
      </c>
      <c r="S118" s="21" t="s">
        <v>236</v>
      </c>
      <c r="T118" s="20">
        <v>33</v>
      </c>
      <c r="U118" s="18" t="s">
        <v>268</v>
      </c>
      <c r="V118" s="21" t="s">
        <v>267</v>
      </c>
      <c r="W118" s="22">
        <v>3</v>
      </c>
      <c r="X118" s="23">
        <v>4086.28</v>
      </c>
      <c r="Y118" s="23">
        <v>13219.1</v>
      </c>
      <c r="Z118" s="20">
        <v>1</v>
      </c>
      <c r="AA118" s="17"/>
      <c r="AB118" s="24"/>
      <c r="AC118" s="24"/>
      <c r="AD118" s="25">
        <f t="shared" si="40"/>
        <v>3269.0240000000003</v>
      </c>
      <c r="AE118" s="25">
        <f t="shared" si="41"/>
        <v>817.25599999999986</v>
      </c>
      <c r="AF118" s="25">
        <f t="shared" si="42"/>
        <v>3955.5190400000001</v>
      </c>
      <c r="AG118" s="25">
        <f t="shared" si="43"/>
        <v>988.87975999999981</v>
      </c>
      <c r="AH118" s="26">
        <f t="shared" si="44"/>
        <v>4944.3987999999999</v>
      </c>
      <c r="AI118" s="224" t="s">
        <v>1222</v>
      </c>
      <c r="AJ118" s="17" t="s">
        <v>1150</v>
      </c>
      <c r="AK118" s="227"/>
    </row>
    <row r="119" spans="1:37" x14ac:dyDescent="0.2">
      <c r="A119" s="17"/>
      <c r="B119" s="18" t="s">
        <v>15</v>
      </c>
      <c r="C119" s="19">
        <v>6</v>
      </c>
      <c r="D119" s="20">
        <v>3049</v>
      </c>
      <c r="E119" s="20">
        <v>2012</v>
      </c>
      <c r="F119" s="21" t="s">
        <v>188</v>
      </c>
      <c r="G119" s="21" t="s">
        <v>189</v>
      </c>
      <c r="H119" s="20">
        <v>5060</v>
      </c>
      <c r="I119" s="21" t="s">
        <v>192</v>
      </c>
      <c r="J119" s="17"/>
      <c r="K119" s="18" t="s">
        <v>196</v>
      </c>
      <c r="L119" s="18" t="s">
        <v>124</v>
      </c>
      <c r="M119" s="21" t="s">
        <v>125</v>
      </c>
      <c r="N119" s="18" t="s">
        <v>285</v>
      </c>
      <c r="O119" s="21" t="s">
        <v>286</v>
      </c>
      <c r="P119" s="18" t="s">
        <v>289</v>
      </c>
      <c r="Q119" s="21" t="s">
        <v>288</v>
      </c>
      <c r="R119" s="21" t="s">
        <v>290</v>
      </c>
      <c r="S119" s="21" t="s">
        <v>291</v>
      </c>
      <c r="T119" s="20">
        <v>32</v>
      </c>
      <c r="U119" s="18" t="s">
        <v>292</v>
      </c>
      <c r="V119" s="21" t="s">
        <v>166</v>
      </c>
      <c r="W119" s="22">
        <v>1</v>
      </c>
      <c r="X119" s="23">
        <v>450</v>
      </c>
      <c r="Y119" s="23">
        <v>1450</v>
      </c>
      <c r="Z119" s="20">
        <v>1</v>
      </c>
      <c r="AA119" s="17"/>
      <c r="AB119" s="18" t="s">
        <v>119</v>
      </c>
      <c r="AC119" s="24"/>
      <c r="AD119" s="25">
        <f t="shared" si="40"/>
        <v>360</v>
      </c>
      <c r="AE119" s="25">
        <f t="shared" si="41"/>
        <v>90</v>
      </c>
      <c r="AF119" s="25">
        <f t="shared" si="42"/>
        <v>435.6</v>
      </c>
      <c r="AG119" s="25">
        <f t="shared" si="43"/>
        <v>108.89999999999998</v>
      </c>
      <c r="AH119" s="26">
        <f t="shared" si="44"/>
        <v>544.5</v>
      </c>
      <c r="AI119" s="224" t="s">
        <v>30</v>
      </c>
      <c r="AJ119" s="17" t="s">
        <v>1150</v>
      </c>
      <c r="AK119" s="227"/>
    </row>
    <row r="120" spans="1:37" x14ac:dyDescent="0.2">
      <c r="A120" s="17"/>
      <c r="B120" s="18" t="s">
        <v>15</v>
      </c>
      <c r="C120" s="19">
        <v>6</v>
      </c>
      <c r="D120" s="20">
        <v>3049</v>
      </c>
      <c r="E120" s="20">
        <v>2012</v>
      </c>
      <c r="F120" s="21" t="s">
        <v>188</v>
      </c>
      <c r="G120" s="21" t="s">
        <v>189</v>
      </c>
      <c r="H120" s="20">
        <v>5060</v>
      </c>
      <c r="I120" s="21" t="s">
        <v>192</v>
      </c>
      <c r="J120" s="17"/>
      <c r="K120" s="18" t="s">
        <v>196</v>
      </c>
      <c r="L120" s="18" t="s">
        <v>124</v>
      </c>
      <c r="M120" s="21" t="s">
        <v>125</v>
      </c>
      <c r="N120" s="18" t="s">
        <v>285</v>
      </c>
      <c r="O120" s="21" t="s">
        <v>286</v>
      </c>
      <c r="P120" s="18" t="s">
        <v>289</v>
      </c>
      <c r="Q120" s="21" t="s">
        <v>288</v>
      </c>
      <c r="R120" s="21" t="s">
        <v>290</v>
      </c>
      <c r="S120" s="21" t="s">
        <v>291</v>
      </c>
      <c r="T120" s="20">
        <v>32</v>
      </c>
      <c r="U120" s="18" t="s">
        <v>294</v>
      </c>
      <c r="V120" s="21" t="s">
        <v>293</v>
      </c>
      <c r="W120" s="22">
        <v>1</v>
      </c>
      <c r="X120" s="23">
        <v>1000</v>
      </c>
      <c r="Y120" s="23">
        <v>1450</v>
      </c>
      <c r="Z120" s="20">
        <v>1</v>
      </c>
      <c r="AA120" s="17"/>
      <c r="AB120" s="18" t="s">
        <v>119</v>
      </c>
      <c r="AC120" s="24"/>
      <c r="AD120" s="25">
        <f t="shared" si="40"/>
        <v>800</v>
      </c>
      <c r="AE120" s="25">
        <f t="shared" si="41"/>
        <v>200</v>
      </c>
      <c r="AF120" s="25">
        <f t="shared" si="42"/>
        <v>968</v>
      </c>
      <c r="AG120" s="25">
        <f t="shared" si="43"/>
        <v>242</v>
      </c>
      <c r="AH120" s="26">
        <f t="shared" si="44"/>
        <v>1210</v>
      </c>
      <c r="AI120" s="224" t="s">
        <v>30</v>
      </c>
      <c r="AJ120" s="17" t="s">
        <v>1150</v>
      </c>
      <c r="AK120" s="227"/>
    </row>
    <row r="121" spans="1:37" x14ac:dyDescent="0.2">
      <c r="A121" s="17"/>
      <c r="B121" s="18" t="s">
        <v>15</v>
      </c>
      <c r="C121" s="19">
        <v>6</v>
      </c>
      <c r="D121" s="20">
        <v>3049</v>
      </c>
      <c r="E121" s="20">
        <v>2012</v>
      </c>
      <c r="F121" s="21" t="s">
        <v>188</v>
      </c>
      <c r="G121" s="21" t="s">
        <v>189</v>
      </c>
      <c r="H121" s="20">
        <v>5060</v>
      </c>
      <c r="I121" s="21" t="s">
        <v>192</v>
      </c>
      <c r="J121" s="17"/>
      <c r="K121" s="18" t="s">
        <v>196</v>
      </c>
      <c r="L121" s="18" t="s">
        <v>124</v>
      </c>
      <c r="M121" s="21" t="s">
        <v>125</v>
      </c>
      <c r="N121" s="18" t="s">
        <v>285</v>
      </c>
      <c r="O121" s="21" t="s">
        <v>286</v>
      </c>
      <c r="P121" s="18" t="s">
        <v>289</v>
      </c>
      <c r="Q121" s="21" t="s">
        <v>288</v>
      </c>
      <c r="R121" s="21" t="s">
        <v>290</v>
      </c>
      <c r="S121" s="21" t="s">
        <v>291</v>
      </c>
      <c r="T121" s="20">
        <v>32</v>
      </c>
      <c r="U121" s="18" t="s">
        <v>295</v>
      </c>
      <c r="V121" s="21" t="s">
        <v>166</v>
      </c>
      <c r="W121" s="22">
        <v>1</v>
      </c>
      <c r="X121" s="23">
        <v>0</v>
      </c>
      <c r="Y121" s="23">
        <v>1450</v>
      </c>
      <c r="Z121" s="20">
        <v>1</v>
      </c>
      <c r="AA121" s="17"/>
      <c r="AB121" s="18" t="s">
        <v>119</v>
      </c>
      <c r="AC121" s="24"/>
      <c r="AD121" s="25">
        <f t="shared" si="40"/>
        <v>0</v>
      </c>
      <c r="AE121" s="25">
        <f t="shared" si="41"/>
        <v>0</v>
      </c>
      <c r="AF121" s="25">
        <f t="shared" si="42"/>
        <v>0</v>
      </c>
      <c r="AG121" s="25">
        <f t="shared" si="43"/>
        <v>0</v>
      </c>
      <c r="AH121" s="26">
        <f t="shared" si="44"/>
        <v>0</v>
      </c>
      <c r="AI121" s="224" t="s">
        <v>30</v>
      </c>
      <c r="AJ121" s="17" t="s">
        <v>1150</v>
      </c>
      <c r="AK121" s="227"/>
    </row>
    <row r="122" spans="1:37" x14ac:dyDescent="0.2">
      <c r="A122" s="17"/>
      <c r="B122" s="18" t="s">
        <v>15</v>
      </c>
      <c r="C122" s="19">
        <v>6</v>
      </c>
      <c r="D122" s="20">
        <v>3001</v>
      </c>
      <c r="E122" s="20">
        <v>5928</v>
      </c>
      <c r="F122" s="21" t="s">
        <v>307</v>
      </c>
      <c r="G122" s="21" t="s">
        <v>308</v>
      </c>
      <c r="H122" s="20">
        <v>5000</v>
      </c>
      <c r="I122" s="21" t="s">
        <v>312</v>
      </c>
      <c r="J122" s="17"/>
      <c r="K122" s="18" t="s">
        <v>196</v>
      </c>
      <c r="L122" s="18" t="s">
        <v>124</v>
      </c>
      <c r="M122" s="21" t="s">
        <v>125</v>
      </c>
      <c r="N122" s="18" t="s">
        <v>126</v>
      </c>
      <c r="O122" s="21" t="s">
        <v>127</v>
      </c>
      <c r="P122" s="18" t="s">
        <v>299</v>
      </c>
      <c r="Q122" s="21" t="s">
        <v>298</v>
      </c>
      <c r="R122" s="21" t="s">
        <v>309</v>
      </c>
      <c r="S122" s="21" t="s">
        <v>311</v>
      </c>
      <c r="T122" s="20">
        <v>42</v>
      </c>
      <c r="U122" s="18" t="s">
        <v>313</v>
      </c>
      <c r="V122" s="21" t="s">
        <v>310</v>
      </c>
      <c r="W122" s="22">
        <v>1</v>
      </c>
      <c r="X122" s="23">
        <v>3150</v>
      </c>
      <c r="Y122" s="23">
        <v>3150</v>
      </c>
      <c r="Z122" s="20">
        <v>2</v>
      </c>
      <c r="AA122" s="17"/>
      <c r="AB122" s="18" t="s">
        <v>119</v>
      </c>
      <c r="AC122" s="24"/>
      <c r="AD122" s="25">
        <f t="shared" ref="AD122:AD143" si="45">X122*0.8</f>
        <v>2520</v>
      </c>
      <c r="AE122" s="25">
        <f t="shared" ref="AE122:AE143" si="46">X122-AD122</f>
        <v>630</v>
      </c>
      <c r="AF122" s="25">
        <f t="shared" ref="AF122:AF143" si="47">X122*1.21*0.8</f>
        <v>3049.2000000000003</v>
      </c>
      <c r="AG122" s="25">
        <f t="shared" ref="AG122:AG143" si="48">X122*1.21-AF122</f>
        <v>762.29999999999973</v>
      </c>
      <c r="AH122" s="26">
        <f t="shared" ref="AH122:AH143" si="49">AF122+AG122</f>
        <v>3811.5</v>
      </c>
      <c r="AI122" s="224" t="s">
        <v>30</v>
      </c>
      <c r="AJ122" s="17" t="s">
        <v>1150</v>
      </c>
      <c r="AK122" s="227"/>
    </row>
    <row r="123" spans="1:37" x14ac:dyDescent="0.2">
      <c r="A123" s="17"/>
      <c r="B123" s="18" t="s">
        <v>15</v>
      </c>
      <c r="C123" s="19">
        <v>6</v>
      </c>
      <c r="D123" s="20">
        <v>3001</v>
      </c>
      <c r="E123" s="20">
        <v>5928</v>
      </c>
      <c r="F123" s="21" t="s">
        <v>307</v>
      </c>
      <c r="G123" s="21" t="s">
        <v>308</v>
      </c>
      <c r="H123" s="20">
        <v>5000</v>
      </c>
      <c r="I123" s="21" t="s">
        <v>312</v>
      </c>
      <c r="J123" s="17"/>
      <c r="K123" s="18" t="s">
        <v>196</v>
      </c>
      <c r="L123" s="18" t="s">
        <v>124</v>
      </c>
      <c r="M123" s="21" t="s">
        <v>125</v>
      </c>
      <c r="N123" s="18" t="s">
        <v>126</v>
      </c>
      <c r="O123" s="21" t="s">
        <v>127</v>
      </c>
      <c r="P123" s="18" t="s">
        <v>299</v>
      </c>
      <c r="Q123" s="21" t="s">
        <v>298</v>
      </c>
      <c r="R123" s="21" t="s">
        <v>314</v>
      </c>
      <c r="S123" s="21" t="s">
        <v>316</v>
      </c>
      <c r="T123" s="20">
        <v>42</v>
      </c>
      <c r="U123" s="18" t="s">
        <v>317</v>
      </c>
      <c r="V123" s="21" t="s">
        <v>315</v>
      </c>
      <c r="W123" s="22">
        <v>1</v>
      </c>
      <c r="X123" s="23">
        <v>500</v>
      </c>
      <c r="Y123" s="23">
        <v>500</v>
      </c>
      <c r="Z123" s="20">
        <v>1</v>
      </c>
      <c r="AA123" s="17"/>
      <c r="AB123" s="18" t="s">
        <v>119</v>
      </c>
      <c r="AC123" s="24"/>
      <c r="AD123" s="25">
        <f t="shared" si="45"/>
        <v>400</v>
      </c>
      <c r="AE123" s="25">
        <f t="shared" si="46"/>
        <v>100</v>
      </c>
      <c r="AF123" s="25">
        <f t="shared" si="47"/>
        <v>484</v>
      </c>
      <c r="AG123" s="25">
        <f t="shared" si="48"/>
        <v>121</v>
      </c>
      <c r="AH123" s="26">
        <f t="shared" si="49"/>
        <v>605</v>
      </c>
      <c r="AI123" s="224" t="s">
        <v>30</v>
      </c>
      <c r="AJ123" s="17" t="s">
        <v>1150</v>
      </c>
      <c r="AK123" s="227"/>
    </row>
    <row r="124" spans="1:37" x14ac:dyDescent="0.2">
      <c r="A124" s="17"/>
      <c r="B124" s="18" t="s">
        <v>15</v>
      </c>
      <c r="C124" s="19">
        <v>6</v>
      </c>
      <c r="D124" s="20">
        <v>3001</v>
      </c>
      <c r="E124" s="20">
        <v>5928</v>
      </c>
      <c r="F124" s="21" t="s">
        <v>307</v>
      </c>
      <c r="G124" s="21" t="s">
        <v>308</v>
      </c>
      <c r="H124" s="20">
        <v>5000</v>
      </c>
      <c r="I124" s="21" t="s">
        <v>312</v>
      </c>
      <c r="J124" s="17"/>
      <c r="K124" s="18" t="s">
        <v>20</v>
      </c>
      <c r="L124" s="18" t="s">
        <v>124</v>
      </c>
      <c r="M124" s="21" t="s">
        <v>125</v>
      </c>
      <c r="N124" s="18" t="s">
        <v>126</v>
      </c>
      <c r="O124" s="21" t="s">
        <v>127</v>
      </c>
      <c r="P124" s="18" t="s">
        <v>322</v>
      </c>
      <c r="Q124" s="21" t="s">
        <v>318</v>
      </c>
      <c r="R124" s="21" t="s">
        <v>319</v>
      </c>
      <c r="S124" s="21" t="s">
        <v>321</v>
      </c>
      <c r="T124" s="20">
        <v>304</v>
      </c>
      <c r="U124" s="18" t="s">
        <v>323</v>
      </c>
      <c r="V124" s="21" t="s">
        <v>320</v>
      </c>
      <c r="W124" s="22">
        <v>1</v>
      </c>
      <c r="X124" s="23">
        <v>700</v>
      </c>
      <c r="Y124" s="23">
        <v>2700</v>
      </c>
      <c r="Z124" s="20">
        <v>2</v>
      </c>
      <c r="AA124" s="17"/>
      <c r="AB124" s="18" t="s">
        <v>119</v>
      </c>
      <c r="AC124" s="24"/>
      <c r="AD124" s="25">
        <f t="shared" si="45"/>
        <v>560</v>
      </c>
      <c r="AE124" s="25">
        <f t="shared" si="46"/>
        <v>140</v>
      </c>
      <c r="AF124" s="25">
        <f t="shared" si="47"/>
        <v>677.6</v>
      </c>
      <c r="AG124" s="25">
        <f t="shared" si="48"/>
        <v>169.39999999999998</v>
      </c>
      <c r="AH124" s="26">
        <f t="shared" si="49"/>
        <v>847</v>
      </c>
      <c r="AI124" s="224" t="s">
        <v>30</v>
      </c>
      <c r="AJ124" s="17" t="s">
        <v>1159</v>
      </c>
      <c r="AK124" s="228"/>
    </row>
    <row r="125" spans="1:37" ht="36" x14ac:dyDescent="0.2">
      <c r="A125" s="17"/>
      <c r="B125" s="18" t="s">
        <v>15</v>
      </c>
      <c r="C125" s="19">
        <v>10</v>
      </c>
      <c r="D125" s="20">
        <v>1494</v>
      </c>
      <c r="E125" s="20">
        <v>3008</v>
      </c>
      <c r="F125" s="21" t="s">
        <v>326</v>
      </c>
      <c r="G125" s="21" t="s">
        <v>327</v>
      </c>
      <c r="H125" s="20">
        <v>6500</v>
      </c>
      <c r="I125" s="21" t="s">
        <v>330</v>
      </c>
      <c r="J125" s="17"/>
      <c r="K125" s="18" t="s">
        <v>20</v>
      </c>
      <c r="L125" s="18" t="s">
        <v>124</v>
      </c>
      <c r="M125" s="21" t="s">
        <v>125</v>
      </c>
      <c r="N125" s="18" t="s">
        <v>126</v>
      </c>
      <c r="O125" s="21" t="s">
        <v>127</v>
      </c>
      <c r="P125" s="18" t="s">
        <v>325</v>
      </c>
      <c r="Q125" s="21" t="s">
        <v>324</v>
      </c>
      <c r="R125" s="21" t="s">
        <v>328</v>
      </c>
      <c r="S125" s="21" t="s">
        <v>329</v>
      </c>
      <c r="T125" s="20">
        <v>36</v>
      </c>
      <c r="U125" s="18" t="s">
        <v>331</v>
      </c>
      <c r="V125" s="21" t="s">
        <v>300</v>
      </c>
      <c r="W125" s="22">
        <v>1</v>
      </c>
      <c r="X125" s="23">
        <v>1700</v>
      </c>
      <c r="Y125" s="23">
        <v>3464</v>
      </c>
      <c r="Z125" s="20">
        <v>0</v>
      </c>
      <c r="AA125" s="17"/>
      <c r="AB125" s="18" t="s">
        <v>119</v>
      </c>
      <c r="AC125" s="24"/>
      <c r="AD125" s="25">
        <f t="shared" si="45"/>
        <v>1360</v>
      </c>
      <c r="AE125" s="25">
        <f t="shared" si="46"/>
        <v>340</v>
      </c>
      <c r="AF125" s="25">
        <f t="shared" si="47"/>
        <v>1645.6000000000001</v>
      </c>
      <c r="AG125" s="25">
        <f t="shared" si="48"/>
        <v>411.39999999999986</v>
      </c>
      <c r="AH125" s="26">
        <f t="shared" si="49"/>
        <v>2057</v>
      </c>
      <c r="AI125" s="224" t="s">
        <v>1222</v>
      </c>
      <c r="AJ125" s="17" t="s">
        <v>1150</v>
      </c>
      <c r="AK125" s="227"/>
    </row>
    <row r="126" spans="1:37" ht="36" x14ac:dyDescent="0.2">
      <c r="A126" s="17"/>
      <c r="B126" s="18" t="s">
        <v>15</v>
      </c>
      <c r="C126" s="19">
        <v>10</v>
      </c>
      <c r="D126" s="20">
        <v>1494</v>
      </c>
      <c r="E126" s="20">
        <v>3008</v>
      </c>
      <c r="F126" s="21" t="s">
        <v>326</v>
      </c>
      <c r="G126" s="21" t="s">
        <v>327</v>
      </c>
      <c r="H126" s="20">
        <v>6500</v>
      </c>
      <c r="I126" s="21" t="s">
        <v>330</v>
      </c>
      <c r="J126" s="17"/>
      <c r="K126" s="18" t="s">
        <v>20</v>
      </c>
      <c r="L126" s="18" t="s">
        <v>124</v>
      </c>
      <c r="M126" s="21" t="s">
        <v>125</v>
      </c>
      <c r="N126" s="18" t="s">
        <v>126</v>
      </c>
      <c r="O126" s="21" t="s">
        <v>127</v>
      </c>
      <c r="P126" s="18" t="s">
        <v>325</v>
      </c>
      <c r="Q126" s="21" t="s">
        <v>324</v>
      </c>
      <c r="R126" s="21" t="s">
        <v>328</v>
      </c>
      <c r="S126" s="21" t="s">
        <v>329</v>
      </c>
      <c r="T126" s="20">
        <v>36</v>
      </c>
      <c r="U126" s="18" t="s">
        <v>333</v>
      </c>
      <c r="V126" s="21" t="s">
        <v>332</v>
      </c>
      <c r="W126" s="22">
        <v>1</v>
      </c>
      <c r="X126" s="23">
        <v>699</v>
      </c>
      <c r="Y126" s="23">
        <v>3464</v>
      </c>
      <c r="Z126" s="20">
        <v>0</v>
      </c>
      <c r="AA126" s="17"/>
      <c r="AB126" s="18" t="s">
        <v>119</v>
      </c>
      <c r="AC126" s="24"/>
      <c r="AD126" s="25">
        <f t="shared" si="45"/>
        <v>559.20000000000005</v>
      </c>
      <c r="AE126" s="25">
        <f t="shared" si="46"/>
        <v>139.79999999999995</v>
      </c>
      <c r="AF126" s="25">
        <f t="shared" si="47"/>
        <v>676.63200000000006</v>
      </c>
      <c r="AG126" s="25">
        <f t="shared" si="48"/>
        <v>169.1579999999999</v>
      </c>
      <c r="AH126" s="26">
        <f t="shared" si="49"/>
        <v>845.79</v>
      </c>
      <c r="AI126" s="224" t="s">
        <v>1222</v>
      </c>
      <c r="AJ126" s="17" t="s">
        <v>1150</v>
      </c>
      <c r="AK126" s="227"/>
    </row>
    <row r="127" spans="1:37" ht="36" x14ac:dyDescent="0.2">
      <c r="A127" s="17"/>
      <c r="B127" s="18" t="s">
        <v>15</v>
      </c>
      <c r="C127" s="19">
        <v>10</v>
      </c>
      <c r="D127" s="20">
        <v>1494</v>
      </c>
      <c r="E127" s="20">
        <v>3008</v>
      </c>
      <c r="F127" s="21" t="s">
        <v>326</v>
      </c>
      <c r="G127" s="21" t="s">
        <v>327</v>
      </c>
      <c r="H127" s="20">
        <v>6500</v>
      </c>
      <c r="I127" s="21" t="s">
        <v>330</v>
      </c>
      <c r="J127" s="17"/>
      <c r="K127" s="18" t="s">
        <v>20</v>
      </c>
      <c r="L127" s="18" t="s">
        <v>124</v>
      </c>
      <c r="M127" s="21" t="s">
        <v>125</v>
      </c>
      <c r="N127" s="18" t="s">
        <v>126</v>
      </c>
      <c r="O127" s="21" t="s">
        <v>127</v>
      </c>
      <c r="P127" s="18" t="s">
        <v>325</v>
      </c>
      <c r="Q127" s="21" t="s">
        <v>324</v>
      </c>
      <c r="R127" s="21" t="s">
        <v>328</v>
      </c>
      <c r="S127" s="21" t="s">
        <v>329</v>
      </c>
      <c r="T127" s="20">
        <v>36</v>
      </c>
      <c r="U127" s="18" t="s">
        <v>334</v>
      </c>
      <c r="V127" s="21" t="s">
        <v>61</v>
      </c>
      <c r="W127" s="22">
        <v>1</v>
      </c>
      <c r="X127" s="23">
        <v>400</v>
      </c>
      <c r="Y127" s="23">
        <v>3464</v>
      </c>
      <c r="Z127" s="20">
        <v>0</v>
      </c>
      <c r="AA127" s="17"/>
      <c r="AB127" s="18" t="s">
        <v>119</v>
      </c>
      <c r="AC127" s="24"/>
      <c r="AD127" s="25">
        <f t="shared" si="45"/>
        <v>320</v>
      </c>
      <c r="AE127" s="25">
        <f t="shared" si="46"/>
        <v>80</v>
      </c>
      <c r="AF127" s="25">
        <f t="shared" si="47"/>
        <v>387.20000000000005</v>
      </c>
      <c r="AG127" s="25">
        <f t="shared" si="48"/>
        <v>96.799999999999955</v>
      </c>
      <c r="AH127" s="26">
        <f t="shared" si="49"/>
        <v>484</v>
      </c>
      <c r="AI127" s="224" t="s">
        <v>1222</v>
      </c>
      <c r="AJ127" s="17" t="s">
        <v>1150</v>
      </c>
      <c r="AK127" s="227"/>
    </row>
    <row r="128" spans="1:37" ht="36" x14ac:dyDescent="0.2">
      <c r="A128" s="17"/>
      <c r="B128" s="18" t="s">
        <v>15</v>
      </c>
      <c r="C128" s="19">
        <v>10</v>
      </c>
      <c r="D128" s="20">
        <v>1494</v>
      </c>
      <c r="E128" s="20">
        <v>3008</v>
      </c>
      <c r="F128" s="21" t="s">
        <v>326</v>
      </c>
      <c r="G128" s="21" t="s">
        <v>327</v>
      </c>
      <c r="H128" s="20">
        <v>6500</v>
      </c>
      <c r="I128" s="21" t="s">
        <v>330</v>
      </c>
      <c r="J128" s="17"/>
      <c r="K128" s="18" t="s">
        <v>20</v>
      </c>
      <c r="L128" s="18" t="s">
        <v>124</v>
      </c>
      <c r="M128" s="21" t="s">
        <v>125</v>
      </c>
      <c r="N128" s="18" t="s">
        <v>126</v>
      </c>
      <c r="O128" s="21" t="s">
        <v>127</v>
      </c>
      <c r="P128" s="18" t="s">
        <v>325</v>
      </c>
      <c r="Q128" s="21" t="s">
        <v>324</v>
      </c>
      <c r="R128" s="21" t="s">
        <v>328</v>
      </c>
      <c r="S128" s="21" t="s">
        <v>329</v>
      </c>
      <c r="T128" s="20">
        <v>36</v>
      </c>
      <c r="U128" s="18" t="s">
        <v>336</v>
      </c>
      <c r="V128" s="21" t="s">
        <v>335</v>
      </c>
      <c r="W128" s="22">
        <v>1</v>
      </c>
      <c r="X128" s="23">
        <v>375</v>
      </c>
      <c r="Y128" s="23">
        <v>3464</v>
      </c>
      <c r="Z128" s="20">
        <v>0</v>
      </c>
      <c r="AA128" s="17"/>
      <c r="AB128" s="18" t="s">
        <v>119</v>
      </c>
      <c r="AC128" s="24"/>
      <c r="AD128" s="25">
        <f t="shared" si="45"/>
        <v>300</v>
      </c>
      <c r="AE128" s="25">
        <f t="shared" si="46"/>
        <v>75</v>
      </c>
      <c r="AF128" s="25">
        <f t="shared" si="47"/>
        <v>363</v>
      </c>
      <c r="AG128" s="25">
        <f t="shared" si="48"/>
        <v>90.75</v>
      </c>
      <c r="AH128" s="26">
        <f t="shared" si="49"/>
        <v>453.75</v>
      </c>
      <c r="AI128" s="224" t="s">
        <v>1222</v>
      </c>
      <c r="AJ128" s="17" t="s">
        <v>1150</v>
      </c>
      <c r="AK128" s="227"/>
    </row>
    <row r="129" spans="1:37" ht="36" x14ac:dyDescent="0.2">
      <c r="A129" s="17"/>
      <c r="B129" s="18" t="s">
        <v>15</v>
      </c>
      <c r="C129" s="19">
        <v>10</v>
      </c>
      <c r="D129" s="20">
        <v>1494</v>
      </c>
      <c r="E129" s="20">
        <v>3008</v>
      </c>
      <c r="F129" s="21" t="s">
        <v>326</v>
      </c>
      <c r="G129" s="21" t="s">
        <v>327</v>
      </c>
      <c r="H129" s="20">
        <v>6500</v>
      </c>
      <c r="I129" s="21" t="s">
        <v>330</v>
      </c>
      <c r="J129" s="17"/>
      <c r="K129" s="18" t="s">
        <v>20</v>
      </c>
      <c r="L129" s="18" t="s">
        <v>124</v>
      </c>
      <c r="M129" s="21" t="s">
        <v>125</v>
      </c>
      <c r="N129" s="18" t="s">
        <v>126</v>
      </c>
      <c r="O129" s="21" t="s">
        <v>127</v>
      </c>
      <c r="P129" s="18" t="s">
        <v>325</v>
      </c>
      <c r="Q129" s="21" t="s">
        <v>324</v>
      </c>
      <c r="R129" s="21" t="s">
        <v>328</v>
      </c>
      <c r="S129" s="21" t="s">
        <v>329</v>
      </c>
      <c r="T129" s="20">
        <v>36</v>
      </c>
      <c r="U129" s="18" t="s">
        <v>338</v>
      </c>
      <c r="V129" s="21" t="s">
        <v>337</v>
      </c>
      <c r="W129" s="22">
        <v>1</v>
      </c>
      <c r="X129" s="23">
        <v>290</v>
      </c>
      <c r="Y129" s="23">
        <v>3464</v>
      </c>
      <c r="Z129" s="20">
        <v>0</v>
      </c>
      <c r="AA129" s="17"/>
      <c r="AB129" s="18" t="s">
        <v>119</v>
      </c>
      <c r="AC129" s="24"/>
      <c r="AD129" s="25">
        <f t="shared" si="45"/>
        <v>232</v>
      </c>
      <c r="AE129" s="25">
        <f t="shared" si="46"/>
        <v>58</v>
      </c>
      <c r="AF129" s="25">
        <f t="shared" si="47"/>
        <v>280.71999999999997</v>
      </c>
      <c r="AG129" s="25">
        <f t="shared" si="48"/>
        <v>70.180000000000007</v>
      </c>
      <c r="AH129" s="26">
        <f t="shared" si="49"/>
        <v>350.9</v>
      </c>
      <c r="AI129" s="224" t="s">
        <v>1222</v>
      </c>
      <c r="AJ129" s="17" t="s">
        <v>1150</v>
      </c>
      <c r="AK129" s="227"/>
    </row>
    <row r="130" spans="1:37" x14ac:dyDescent="0.2">
      <c r="A130" s="17"/>
      <c r="B130" s="18" t="s">
        <v>15</v>
      </c>
      <c r="C130" s="19">
        <v>6</v>
      </c>
      <c r="D130" s="20">
        <v>3001</v>
      </c>
      <c r="E130" s="20">
        <v>5928</v>
      </c>
      <c r="F130" s="21" t="s">
        <v>307</v>
      </c>
      <c r="G130" s="21" t="s">
        <v>308</v>
      </c>
      <c r="H130" s="20">
        <v>5000</v>
      </c>
      <c r="I130" s="21" t="s">
        <v>312</v>
      </c>
      <c r="J130" s="17"/>
      <c r="K130" s="18" t="s">
        <v>20</v>
      </c>
      <c r="L130" s="18" t="s">
        <v>124</v>
      </c>
      <c r="M130" s="21" t="s">
        <v>125</v>
      </c>
      <c r="N130" s="18" t="s">
        <v>126</v>
      </c>
      <c r="O130" s="21" t="s">
        <v>127</v>
      </c>
      <c r="P130" s="18" t="s">
        <v>325</v>
      </c>
      <c r="Q130" s="21" t="s">
        <v>324</v>
      </c>
      <c r="R130" s="21" t="s">
        <v>339</v>
      </c>
      <c r="S130" s="21" t="s">
        <v>341</v>
      </c>
      <c r="T130" s="20">
        <v>98</v>
      </c>
      <c r="U130" s="18" t="s">
        <v>342</v>
      </c>
      <c r="V130" s="21" t="s">
        <v>340</v>
      </c>
      <c r="W130" s="22">
        <v>1</v>
      </c>
      <c r="X130" s="23">
        <v>1850</v>
      </c>
      <c r="Y130" s="23">
        <v>1850</v>
      </c>
      <c r="Z130" s="20">
        <v>2</v>
      </c>
      <c r="AA130" s="17"/>
      <c r="AB130" s="18" t="s">
        <v>119</v>
      </c>
      <c r="AC130" s="24"/>
      <c r="AD130" s="25">
        <f t="shared" si="45"/>
        <v>1480</v>
      </c>
      <c r="AE130" s="25">
        <f t="shared" si="46"/>
        <v>370</v>
      </c>
      <c r="AF130" s="25">
        <f t="shared" si="47"/>
        <v>1790.8000000000002</v>
      </c>
      <c r="AG130" s="25">
        <f t="shared" si="48"/>
        <v>447.69999999999982</v>
      </c>
      <c r="AH130" s="26">
        <f t="shared" si="49"/>
        <v>2238.5</v>
      </c>
      <c r="AI130" s="224" t="s">
        <v>30</v>
      </c>
      <c r="AJ130" s="17" t="s">
        <v>1150</v>
      </c>
      <c r="AK130" s="227"/>
    </row>
    <row r="131" spans="1:37" x14ac:dyDescent="0.2">
      <c r="A131" s="17"/>
      <c r="B131" s="18" t="s">
        <v>15</v>
      </c>
      <c r="C131" s="19">
        <v>6</v>
      </c>
      <c r="D131" s="20">
        <v>3049</v>
      </c>
      <c r="E131" s="20">
        <v>2012</v>
      </c>
      <c r="F131" s="21" t="s">
        <v>188</v>
      </c>
      <c r="G131" s="21" t="s">
        <v>189</v>
      </c>
      <c r="H131" s="20">
        <v>5060</v>
      </c>
      <c r="I131" s="21" t="s">
        <v>192</v>
      </c>
      <c r="J131" s="17"/>
      <c r="K131" s="18" t="s">
        <v>196</v>
      </c>
      <c r="L131" s="18" t="s">
        <v>124</v>
      </c>
      <c r="M131" s="21" t="s">
        <v>125</v>
      </c>
      <c r="N131" s="18" t="s">
        <v>126</v>
      </c>
      <c r="O131" s="21" t="s">
        <v>127</v>
      </c>
      <c r="P131" s="18" t="s">
        <v>345</v>
      </c>
      <c r="Q131" s="21" t="s">
        <v>343</v>
      </c>
      <c r="R131" s="21" t="s">
        <v>354</v>
      </c>
      <c r="S131" s="21" t="s">
        <v>355</v>
      </c>
      <c r="T131" s="20">
        <v>70</v>
      </c>
      <c r="U131" s="18" t="s">
        <v>356</v>
      </c>
      <c r="V131" s="21" t="s">
        <v>143</v>
      </c>
      <c r="W131" s="22">
        <v>2</v>
      </c>
      <c r="X131" s="23">
        <v>900</v>
      </c>
      <c r="Y131" s="23">
        <v>14450</v>
      </c>
      <c r="Z131" s="20">
        <v>4</v>
      </c>
      <c r="AA131" s="17"/>
      <c r="AB131" s="18" t="s">
        <v>119</v>
      </c>
      <c r="AC131" s="24"/>
      <c r="AD131" s="25">
        <f t="shared" si="45"/>
        <v>720</v>
      </c>
      <c r="AE131" s="25">
        <f t="shared" si="46"/>
        <v>180</v>
      </c>
      <c r="AF131" s="25">
        <f t="shared" si="47"/>
        <v>871.2</v>
      </c>
      <c r="AG131" s="25">
        <f t="shared" si="48"/>
        <v>217.79999999999995</v>
      </c>
      <c r="AH131" s="26">
        <f t="shared" si="49"/>
        <v>1089</v>
      </c>
      <c r="AI131" s="224" t="s">
        <v>30</v>
      </c>
      <c r="AJ131" s="17" t="s">
        <v>1159</v>
      </c>
      <c r="AK131" s="227"/>
    </row>
    <row r="132" spans="1:37" x14ac:dyDescent="0.2">
      <c r="A132" s="17"/>
      <c r="B132" s="18" t="s">
        <v>15</v>
      </c>
      <c r="C132" s="19">
        <v>6</v>
      </c>
      <c r="D132" s="20">
        <v>3049</v>
      </c>
      <c r="E132" s="20">
        <v>2012</v>
      </c>
      <c r="F132" s="21" t="s">
        <v>188</v>
      </c>
      <c r="G132" s="21" t="s">
        <v>189</v>
      </c>
      <c r="H132" s="20">
        <v>5060</v>
      </c>
      <c r="I132" s="21" t="s">
        <v>192</v>
      </c>
      <c r="J132" s="17"/>
      <c r="K132" s="18" t="s">
        <v>196</v>
      </c>
      <c r="L132" s="18" t="s">
        <v>124</v>
      </c>
      <c r="M132" s="21" t="s">
        <v>125</v>
      </c>
      <c r="N132" s="18" t="s">
        <v>126</v>
      </c>
      <c r="O132" s="21" t="s">
        <v>127</v>
      </c>
      <c r="P132" s="18" t="s">
        <v>345</v>
      </c>
      <c r="Q132" s="21" t="s">
        <v>343</v>
      </c>
      <c r="R132" s="21" t="s">
        <v>354</v>
      </c>
      <c r="S132" s="21" t="s">
        <v>355</v>
      </c>
      <c r="T132" s="20">
        <v>70</v>
      </c>
      <c r="U132" s="18" t="s">
        <v>358</v>
      </c>
      <c r="V132" s="21" t="s">
        <v>357</v>
      </c>
      <c r="W132" s="22">
        <v>4</v>
      </c>
      <c r="X132" s="23">
        <v>900</v>
      </c>
      <c r="Y132" s="23">
        <v>14450</v>
      </c>
      <c r="Z132" s="20">
        <v>4</v>
      </c>
      <c r="AA132" s="17"/>
      <c r="AB132" s="18" t="s">
        <v>119</v>
      </c>
      <c r="AC132" s="24"/>
      <c r="AD132" s="25">
        <f t="shared" si="45"/>
        <v>720</v>
      </c>
      <c r="AE132" s="25">
        <f t="shared" si="46"/>
        <v>180</v>
      </c>
      <c r="AF132" s="25">
        <f t="shared" si="47"/>
        <v>871.2</v>
      </c>
      <c r="AG132" s="25">
        <f t="shared" si="48"/>
        <v>217.79999999999995</v>
      </c>
      <c r="AH132" s="26">
        <f t="shared" si="49"/>
        <v>1089</v>
      </c>
      <c r="AI132" s="224" t="s">
        <v>30</v>
      </c>
      <c r="AJ132" s="17" t="s">
        <v>1159</v>
      </c>
      <c r="AK132" s="227"/>
    </row>
    <row r="133" spans="1:37" x14ac:dyDescent="0.2">
      <c r="A133" s="17"/>
      <c r="B133" s="18" t="s">
        <v>15</v>
      </c>
      <c r="C133" s="19">
        <v>6</v>
      </c>
      <c r="D133" s="20">
        <v>3049</v>
      </c>
      <c r="E133" s="20">
        <v>2012</v>
      </c>
      <c r="F133" s="21" t="s">
        <v>188</v>
      </c>
      <c r="G133" s="21" t="s">
        <v>189</v>
      </c>
      <c r="H133" s="20">
        <v>5060</v>
      </c>
      <c r="I133" s="21" t="s">
        <v>192</v>
      </c>
      <c r="J133" s="17"/>
      <c r="K133" s="18" t="s">
        <v>196</v>
      </c>
      <c r="L133" s="18" t="s">
        <v>124</v>
      </c>
      <c r="M133" s="21" t="s">
        <v>125</v>
      </c>
      <c r="N133" s="18" t="s">
        <v>126</v>
      </c>
      <c r="O133" s="21" t="s">
        <v>127</v>
      </c>
      <c r="P133" s="18" t="s">
        <v>345</v>
      </c>
      <c r="Q133" s="21" t="s">
        <v>343</v>
      </c>
      <c r="R133" s="21" t="s">
        <v>354</v>
      </c>
      <c r="S133" s="21" t="s">
        <v>355</v>
      </c>
      <c r="T133" s="20">
        <v>70</v>
      </c>
      <c r="U133" s="18" t="s">
        <v>359</v>
      </c>
      <c r="V133" s="21" t="s">
        <v>146</v>
      </c>
      <c r="W133" s="22">
        <v>1</v>
      </c>
      <c r="X133" s="23">
        <v>990</v>
      </c>
      <c r="Y133" s="23">
        <v>14450</v>
      </c>
      <c r="Z133" s="20">
        <v>4</v>
      </c>
      <c r="AA133" s="17"/>
      <c r="AB133" s="18" t="s">
        <v>119</v>
      </c>
      <c r="AC133" s="24"/>
      <c r="AD133" s="25">
        <f t="shared" si="45"/>
        <v>792</v>
      </c>
      <c r="AE133" s="25">
        <f t="shared" si="46"/>
        <v>198</v>
      </c>
      <c r="AF133" s="25">
        <f t="shared" si="47"/>
        <v>958.31999999999994</v>
      </c>
      <c r="AG133" s="25">
        <f t="shared" si="48"/>
        <v>239.57999999999993</v>
      </c>
      <c r="AH133" s="26">
        <f t="shared" si="49"/>
        <v>1197.8999999999999</v>
      </c>
      <c r="AI133" s="224" t="s">
        <v>30</v>
      </c>
      <c r="AJ133" s="17" t="s">
        <v>1159</v>
      </c>
      <c r="AK133" s="227"/>
    </row>
    <row r="134" spans="1:37" x14ac:dyDescent="0.2">
      <c r="A134" s="17"/>
      <c r="B134" s="18" t="s">
        <v>15</v>
      </c>
      <c r="C134" s="19">
        <v>6</v>
      </c>
      <c r="D134" s="20">
        <v>3049</v>
      </c>
      <c r="E134" s="20">
        <v>2012</v>
      </c>
      <c r="F134" s="21" t="s">
        <v>188</v>
      </c>
      <c r="G134" s="21" t="s">
        <v>189</v>
      </c>
      <c r="H134" s="20">
        <v>5060</v>
      </c>
      <c r="I134" s="21" t="s">
        <v>192</v>
      </c>
      <c r="J134" s="17"/>
      <c r="K134" s="18" t="s">
        <v>196</v>
      </c>
      <c r="L134" s="18" t="s">
        <v>124</v>
      </c>
      <c r="M134" s="21" t="s">
        <v>125</v>
      </c>
      <c r="N134" s="18" t="s">
        <v>126</v>
      </c>
      <c r="O134" s="21" t="s">
        <v>127</v>
      </c>
      <c r="P134" s="18" t="s">
        <v>345</v>
      </c>
      <c r="Q134" s="21" t="s">
        <v>343</v>
      </c>
      <c r="R134" s="21" t="s">
        <v>354</v>
      </c>
      <c r="S134" s="21" t="s">
        <v>355</v>
      </c>
      <c r="T134" s="20">
        <v>70</v>
      </c>
      <c r="U134" s="18" t="s">
        <v>360</v>
      </c>
      <c r="V134" s="21" t="s">
        <v>353</v>
      </c>
      <c r="W134" s="22">
        <v>3</v>
      </c>
      <c r="X134" s="23">
        <v>900</v>
      </c>
      <c r="Y134" s="23">
        <v>14450</v>
      </c>
      <c r="Z134" s="20">
        <v>4</v>
      </c>
      <c r="AA134" s="17"/>
      <c r="AB134" s="18" t="s">
        <v>119</v>
      </c>
      <c r="AC134" s="24"/>
      <c r="AD134" s="25">
        <f t="shared" si="45"/>
        <v>720</v>
      </c>
      <c r="AE134" s="25">
        <f t="shared" si="46"/>
        <v>180</v>
      </c>
      <c r="AF134" s="25">
        <f t="shared" si="47"/>
        <v>871.2</v>
      </c>
      <c r="AG134" s="25">
        <f t="shared" si="48"/>
        <v>217.79999999999995</v>
      </c>
      <c r="AH134" s="26">
        <f t="shared" si="49"/>
        <v>1089</v>
      </c>
      <c r="AI134" s="224" t="s">
        <v>30</v>
      </c>
      <c r="AJ134" s="17" t="s">
        <v>1159</v>
      </c>
      <c r="AK134" s="227"/>
    </row>
    <row r="135" spans="1:37" x14ac:dyDescent="0.2">
      <c r="A135" s="17"/>
      <c r="B135" s="18" t="s">
        <v>15</v>
      </c>
      <c r="C135" s="19">
        <v>6</v>
      </c>
      <c r="D135" s="20">
        <v>3049</v>
      </c>
      <c r="E135" s="20">
        <v>2012</v>
      </c>
      <c r="F135" s="21" t="s">
        <v>188</v>
      </c>
      <c r="G135" s="21" t="s">
        <v>189</v>
      </c>
      <c r="H135" s="20">
        <v>5060</v>
      </c>
      <c r="I135" s="21" t="s">
        <v>192</v>
      </c>
      <c r="J135" s="17"/>
      <c r="K135" s="18" t="s">
        <v>196</v>
      </c>
      <c r="L135" s="18" t="s">
        <v>124</v>
      </c>
      <c r="M135" s="21" t="s">
        <v>125</v>
      </c>
      <c r="N135" s="18" t="s">
        <v>126</v>
      </c>
      <c r="O135" s="21" t="s">
        <v>127</v>
      </c>
      <c r="P135" s="18" t="s">
        <v>345</v>
      </c>
      <c r="Q135" s="21" t="s">
        <v>343</v>
      </c>
      <c r="R135" s="21" t="s">
        <v>354</v>
      </c>
      <c r="S135" s="21" t="s">
        <v>355</v>
      </c>
      <c r="T135" s="20">
        <v>70</v>
      </c>
      <c r="U135" s="18" t="s">
        <v>361</v>
      </c>
      <c r="V135" s="21" t="s">
        <v>138</v>
      </c>
      <c r="W135" s="22">
        <v>4</v>
      </c>
      <c r="X135" s="23">
        <v>1200</v>
      </c>
      <c r="Y135" s="23">
        <v>14450</v>
      </c>
      <c r="Z135" s="20">
        <v>4</v>
      </c>
      <c r="AA135" s="17"/>
      <c r="AB135" s="18" t="s">
        <v>119</v>
      </c>
      <c r="AC135" s="24"/>
      <c r="AD135" s="25">
        <f t="shared" si="45"/>
        <v>960</v>
      </c>
      <c r="AE135" s="25">
        <f t="shared" si="46"/>
        <v>240</v>
      </c>
      <c r="AF135" s="25">
        <f t="shared" si="47"/>
        <v>1161.6000000000001</v>
      </c>
      <c r="AG135" s="25">
        <f t="shared" si="48"/>
        <v>290.39999999999986</v>
      </c>
      <c r="AH135" s="26">
        <f t="shared" si="49"/>
        <v>1452</v>
      </c>
      <c r="AI135" s="224" t="s">
        <v>30</v>
      </c>
      <c r="AJ135" s="17" t="s">
        <v>1159</v>
      </c>
      <c r="AK135" s="227"/>
    </row>
    <row r="136" spans="1:37" x14ac:dyDescent="0.2">
      <c r="A136" s="17"/>
      <c r="B136" s="18" t="s">
        <v>15</v>
      </c>
      <c r="C136" s="19">
        <v>6</v>
      </c>
      <c r="D136" s="20">
        <v>3049</v>
      </c>
      <c r="E136" s="20">
        <v>2012</v>
      </c>
      <c r="F136" s="21" t="s">
        <v>188</v>
      </c>
      <c r="G136" s="21" t="s">
        <v>189</v>
      </c>
      <c r="H136" s="20">
        <v>5060</v>
      </c>
      <c r="I136" s="21" t="s">
        <v>192</v>
      </c>
      <c r="J136" s="17"/>
      <c r="K136" s="18" t="s">
        <v>196</v>
      </c>
      <c r="L136" s="18" t="s">
        <v>124</v>
      </c>
      <c r="M136" s="21" t="s">
        <v>125</v>
      </c>
      <c r="N136" s="18" t="s">
        <v>126</v>
      </c>
      <c r="O136" s="21" t="s">
        <v>127</v>
      </c>
      <c r="P136" s="18" t="s">
        <v>345</v>
      </c>
      <c r="Q136" s="21" t="s">
        <v>343</v>
      </c>
      <c r="R136" s="21" t="s">
        <v>354</v>
      </c>
      <c r="S136" s="21" t="s">
        <v>355</v>
      </c>
      <c r="T136" s="20">
        <v>70</v>
      </c>
      <c r="U136" s="18" t="s">
        <v>362</v>
      </c>
      <c r="V136" s="21" t="s">
        <v>147</v>
      </c>
      <c r="W136" s="22">
        <v>3</v>
      </c>
      <c r="X136" s="23">
        <v>960</v>
      </c>
      <c r="Y136" s="23">
        <v>14450</v>
      </c>
      <c r="Z136" s="20">
        <v>4</v>
      </c>
      <c r="AA136" s="17"/>
      <c r="AB136" s="18" t="s">
        <v>119</v>
      </c>
      <c r="AC136" s="24"/>
      <c r="AD136" s="25">
        <f t="shared" si="45"/>
        <v>768</v>
      </c>
      <c r="AE136" s="25">
        <f t="shared" si="46"/>
        <v>192</v>
      </c>
      <c r="AF136" s="25">
        <f t="shared" si="47"/>
        <v>929.28</v>
      </c>
      <c r="AG136" s="25">
        <f t="shared" si="48"/>
        <v>232.31999999999994</v>
      </c>
      <c r="AH136" s="26">
        <f t="shared" si="49"/>
        <v>1161.5999999999999</v>
      </c>
      <c r="AI136" s="224" t="s">
        <v>30</v>
      </c>
      <c r="AJ136" s="17" t="s">
        <v>1159</v>
      </c>
      <c r="AK136" s="227"/>
    </row>
    <row r="137" spans="1:37" x14ac:dyDescent="0.2">
      <c r="A137" s="17"/>
      <c r="B137" s="18" t="s">
        <v>15</v>
      </c>
      <c r="C137" s="19">
        <v>6</v>
      </c>
      <c r="D137" s="20">
        <v>3049</v>
      </c>
      <c r="E137" s="20">
        <v>2012</v>
      </c>
      <c r="F137" s="21" t="s">
        <v>188</v>
      </c>
      <c r="G137" s="21" t="s">
        <v>189</v>
      </c>
      <c r="H137" s="20">
        <v>5060</v>
      </c>
      <c r="I137" s="21" t="s">
        <v>192</v>
      </c>
      <c r="J137" s="17"/>
      <c r="K137" s="18" t="s">
        <v>196</v>
      </c>
      <c r="L137" s="18" t="s">
        <v>124</v>
      </c>
      <c r="M137" s="21" t="s">
        <v>125</v>
      </c>
      <c r="N137" s="18" t="s">
        <v>126</v>
      </c>
      <c r="O137" s="21" t="s">
        <v>127</v>
      </c>
      <c r="P137" s="18" t="s">
        <v>345</v>
      </c>
      <c r="Q137" s="21" t="s">
        <v>343</v>
      </c>
      <c r="R137" s="21" t="s">
        <v>354</v>
      </c>
      <c r="S137" s="21" t="s">
        <v>355</v>
      </c>
      <c r="T137" s="20">
        <v>70</v>
      </c>
      <c r="U137" s="18" t="s">
        <v>364</v>
      </c>
      <c r="V137" s="21" t="s">
        <v>363</v>
      </c>
      <c r="W137" s="22">
        <v>1</v>
      </c>
      <c r="X137" s="23">
        <v>8600</v>
      </c>
      <c r="Y137" s="23">
        <v>14450</v>
      </c>
      <c r="Z137" s="20">
        <v>4</v>
      </c>
      <c r="AA137" s="17"/>
      <c r="AB137" s="18" t="s">
        <v>119</v>
      </c>
      <c r="AC137" s="24"/>
      <c r="AD137" s="25">
        <f t="shared" si="45"/>
        <v>6880</v>
      </c>
      <c r="AE137" s="25">
        <f t="shared" si="46"/>
        <v>1720</v>
      </c>
      <c r="AF137" s="25">
        <f t="shared" si="47"/>
        <v>8324.8000000000011</v>
      </c>
      <c r="AG137" s="25">
        <f t="shared" si="48"/>
        <v>2081.1999999999989</v>
      </c>
      <c r="AH137" s="26">
        <f t="shared" si="49"/>
        <v>10406</v>
      </c>
      <c r="AI137" s="224" t="s">
        <v>30</v>
      </c>
      <c r="AJ137" s="17" t="s">
        <v>1159</v>
      </c>
      <c r="AK137" s="227"/>
    </row>
    <row r="138" spans="1:37" x14ac:dyDescent="0.2">
      <c r="A138" s="17"/>
      <c r="B138" s="18" t="s">
        <v>15</v>
      </c>
      <c r="C138" s="19">
        <v>6</v>
      </c>
      <c r="D138" s="20">
        <v>3002</v>
      </c>
      <c r="E138" s="20">
        <v>5956</v>
      </c>
      <c r="F138" s="21" t="s">
        <v>375</v>
      </c>
      <c r="G138" s="21" t="s">
        <v>376</v>
      </c>
      <c r="H138" s="20">
        <v>5000</v>
      </c>
      <c r="I138" s="21" t="s">
        <v>312</v>
      </c>
      <c r="J138" s="17"/>
      <c r="K138" s="18" t="s">
        <v>196</v>
      </c>
      <c r="L138" s="18" t="s">
        <v>367</v>
      </c>
      <c r="M138" s="21" t="s">
        <v>368</v>
      </c>
      <c r="N138" s="18" t="s">
        <v>369</v>
      </c>
      <c r="O138" s="21" t="s">
        <v>370</v>
      </c>
      <c r="P138" s="18" t="s">
        <v>373</v>
      </c>
      <c r="Q138" s="21" t="s">
        <v>372</v>
      </c>
      <c r="R138" s="21" t="s">
        <v>377</v>
      </c>
      <c r="S138" s="21" t="s">
        <v>379</v>
      </c>
      <c r="T138" s="20">
        <v>80</v>
      </c>
      <c r="U138" s="18" t="s">
        <v>380</v>
      </c>
      <c r="V138" s="21" t="s">
        <v>378</v>
      </c>
      <c r="W138" s="22">
        <v>1</v>
      </c>
      <c r="X138" s="23">
        <v>19692.75</v>
      </c>
      <c r="Y138" s="23">
        <v>27116.15</v>
      </c>
      <c r="Z138" s="20">
        <v>0</v>
      </c>
      <c r="AA138" s="21" t="s">
        <v>365</v>
      </c>
      <c r="AB138" s="24"/>
      <c r="AC138" s="24"/>
      <c r="AD138" s="25">
        <f t="shared" si="45"/>
        <v>15754.2</v>
      </c>
      <c r="AE138" s="25">
        <f t="shared" si="46"/>
        <v>3938.5499999999993</v>
      </c>
      <c r="AF138" s="25">
        <f t="shared" si="47"/>
        <v>19062.582000000002</v>
      </c>
      <c r="AG138" s="25">
        <f t="shared" si="48"/>
        <v>4765.6454999999987</v>
      </c>
      <c r="AH138" s="26">
        <f t="shared" si="49"/>
        <v>23828.227500000001</v>
      </c>
      <c r="AI138" s="224" t="s">
        <v>30</v>
      </c>
      <c r="AJ138" s="17" t="s">
        <v>1156</v>
      </c>
      <c r="AK138" s="228"/>
    </row>
    <row r="139" spans="1:37" x14ac:dyDescent="0.2">
      <c r="A139" s="17"/>
      <c r="B139" s="18" t="s">
        <v>15</v>
      </c>
      <c r="C139" s="19">
        <v>6</v>
      </c>
      <c r="D139" s="20">
        <v>3001</v>
      </c>
      <c r="E139" s="20">
        <v>5928</v>
      </c>
      <c r="F139" s="21" t="s">
        <v>307</v>
      </c>
      <c r="G139" s="21" t="s">
        <v>308</v>
      </c>
      <c r="H139" s="20">
        <v>5000</v>
      </c>
      <c r="I139" s="21" t="s">
        <v>312</v>
      </c>
      <c r="J139" s="17"/>
      <c r="K139" s="18" t="s">
        <v>196</v>
      </c>
      <c r="L139" s="18" t="s">
        <v>367</v>
      </c>
      <c r="M139" s="21" t="s">
        <v>368</v>
      </c>
      <c r="N139" s="18" t="s">
        <v>369</v>
      </c>
      <c r="O139" s="21" t="s">
        <v>370</v>
      </c>
      <c r="P139" s="18" t="s">
        <v>373</v>
      </c>
      <c r="Q139" s="21" t="s">
        <v>372</v>
      </c>
      <c r="R139" s="21" t="s">
        <v>319</v>
      </c>
      <c r="S139" s="21" t="s">
        <v>321</v>
      </c>
      <c r="T139" s="20">
        <v>304</v>
      </c>
      <c r="U139" s="18" t="s">
        <v>382</v>
      </c>
      <c r="V139" s="21" t="s">
        <v>381</v>
      </c>
      <c r="W139" s="22">
        <v>1</v>
      </c>
      <c r="X139" s="23">
        <v>1500</v>
      </c>
      <c r="Y139" s="23">
        <v>2700</v>
      </c>
      <c r="Z139" s="20">
        <v>2</v>
      </c>
      <c r="AA139" s="21" t="s">
        <v>365</v>
      </c>
      <c r="AB139" s="24"/>
      <c r="AC139" s="24"/>
      <c r="AD139" s="25">
        <f t="shared" si="45"/>
        <v>1200</v>
      </c>
      <c r="AE139" s="25">
        <f t="shared" si="46"/>
        <v>300</v>
      </c>
      <c r="AF139" s="25">
        <f t="shared" si="47"/>
        <v>1452</v>
      </c>
      <c r="AG139" s="25">
        <f t="shared" si="48"/>
        <v>363</v>
      </c>
      <c r="AH139" s="26">
        <f t="shared" si="49"/>
        <v>1815</v>
      </c>
      <c r="AI139" s="224" t="s">
        <v>30</v>
      </c>
      <c r="AJ139" s="17" t="s">
        <v>1159</v>
      </c>
      <c r="AK139" s="228"/>
    </row>
    <row r="140" spans="1:37" x14ac:dyDescent="0.2">
      <c r="A140" s="17"/>
      <c r="B140" s="18" t="s">
        <v>15</v>
      </c>
      <c r="C140" s="19">
        <v>6</v>
      </c>
      <c r="D140" s="20">
        <v>2969</v>
      </c>
      <c r="E140" s="20">
        <v>5895</v>
      </c>
      <c r="F140" s="21" t="s">
        <v>220</v>
      </c>
      <c r="G140" s="21" t="s">
        <v>221</v>
      </c>
      <c r="H140" s="20">
        <v>5100</v>
      </c>
      <c r="I140" s="21" t="s">
        <v>113</v>
      </c>
      <c r="J140" s="17"/>
      <c r="K140" s="18" t="s">
        <v>20</v>
      </c>
      <c r="L140" s="18" t="s">
        <v>367</v>
      </c>
      <c r="M140" s="21" t="s">
        <v>368</v>
      </c>
      <c r="N140" s="18" t="s">
        <v>384</v>
      </c>
      <c r="O140" s="21" t="s">
        <v>385</v>
      </c>
      <c r="P140" s="18" t="s">
        <v>386</v>
      </c>
      <c r="Q140" s="21" t="s">
        <v>383</v>
      </c>
      <c r="R140" s="21" t="s">
        <v>387</v>
      </c>
      <c r="S140" s="21" t="s">
        <v>389</v>
      </c>
      <c r="T140" s="20">
        <v>45</v>
      </c>
      <c r="U140" s="18" t="s">
        <v>390</v>
      </c>
      <c r="V140" s="21" t="s">
        <v>388</v>
      </c>
      <c r="W140" s="22">
        <v>18</v>
      </c>
      <c r="X140" s="23">
        <v>5930</v>
      </c>
      <c r="Y140" s="23">
        <v>5930</v>
      </c>
      <c r="Z140" s="20">
        <v>0</v>
      </c>
      <c r="AA140" s="21" t="s">
        <v>365</v>
      </c>
      <c r="AB140" s="24"/>
      <c r="AC140" s="24"/>
      <c r="AD140" s="25">
        <f t="shared" si="45"/>
        <v>4744</v>
      </c>
      <c r="AE140" s="25">
        <f t="shared" si="46"/>
        <v>1186</v>
      </c>
      <c r="AF140" s="25">
        <f t="shared" si="47"/>
        <v>5740.2400000000007</v>
      </c>
      <c r="AG140" s="25">
        <f t="shared" si="48"/>
        <v>1435.0599999999995</v>
      </c>
      <c r="AH140" s="26">
        <f t="shared" si="49"/>
        <v>7175.3</v>
      </c>
      <c r="AI140" s="224" t="s">
        <v>30</v>
      </c>
      <c r="AJ140" s="17" t="s">
        <v>1159</v>
      </c>
      <c r="AK140" s="227"/>
    </row>
    <row r="141" spans="1:37" x14ac:dyDescent="0.2">
      <c r="A141" s="17"/>
      <c r="B141" s="18" t="s">
        <v>15</v>
      </c>
      <c r="C141" s="19">
        <v>6</v>
      </c>
      <c r="D141" s="20">
        <v>3001</v>
      </c>
      <c r="E141" s="20">
        <v>5928</v>
      </c>
      <c r="F141" s="21" t="s">
        <v>307</v>
      </c>
      <c r="G141" s="21" t="s">
        <v>308</v>
      </c>
      <c r="H141" s="20">
        <v>5000</v>
      </c>
      <c r="I141" s="21" t="s">
        <v>312</v>
      </c>
      <c r="J141" s="17"/>
      <c r="K141" s="18" t="s">
        <v>196</v>
      </c>
      <c r="L141" s="18" t="s">
        <v>367</v>
      </c>
      <c r="M141" s="21" t="s">
        <v>368</v>
      </c>
      <c r="N141" s="18" t="s">
        <v>406</v>
      </c>
      <c r="O141" s="21" t="s">
        <v>407</v>
      </c>
      <c r="P141" s="18" t="s">
        <v>408</v>
      </c>
      <c r="Q141" s="21" t="s">
        <v>405</v>
      </c>
      <c r="R141" s="21" t="s">
        <v>319</v>
      </c>
      <c r="S141" s="21" t="s">
        <v>321</v>
      </c>
      <c r="T141" s="20">
        <v>304</v>
      </c>
      <c r="U141" s="18" t="s">
        <v>410</v>
      </c>
      <c r="V141" s="21" t="s">
        <v>409</v>
      </c>
      <c r="W141" s="22">
        <v>1</v>
      </c>
      <c r="X141" s="23">
        <v>500</v>
      </c>
      <c r="Y141" s="23">
        <v>2700</v>
      </c>
      <c r="Z141" s="20">
        <v>2</v>
      </c>
      <c r="AA141" s="21" t="s">
        <v>404</v>
      </c>
      <c r="AB141" s="24"/>
      <c r="AC141" s="24"/>
      <c r="AD141" s="25">
        <f t="shared" si="45"/>
        <v>400</v>
      </c>
      <c r="AE141" s="25">
        <f t="shared" si="46"/>
        <v>100</v>
      </c>
      <c r="AF141" s="25">
        <f t="shared" si="47"/>
        <v>484</v>
      </c>
      <c r="AG141" s="25">
        <f t="shared" si="48"/>
        <v>121</v>
      </c>
      <c r="AH141" s="26">
        <f t="shared" si="49"/>
        <v>605</v>
      </c>
      <c r="AI141" s="224" t="s">
        <v>30</v>
      </c>
      <c r="AJ141" s="17" t="s">
        <v>1159</v>
      </c>
      <c r="AK141" s="227"/>
    </row>
    <row r="142" spans="1:37" x14ac:dyDescent="0.2">
      <c r="A142" s="17"/>
      <c r="B142" s="18" t="s">
        <v>15</v>
      </c>
      <c r="C142" s="19">
        <v>6</v>
      </c>
      <c r="D142" s="20">
        <v>3002</v>
      </c>
      <c r="E142" s="20">
        <v>5956</v>
      </c>
      <c r="F142" s="21" t="s">
        <v>375</v>
      </c>
      <c r="G142" s="21" t="s">
        <v>376</v>
      </c>
      <c r="H142" s="20">
        <v>5000</v>
      </c>
      <c r="I142" s="21" t="s">
        <v>312</v>
      </c>
      <c r="J142" s="17"/>
      <c r="K142" s="18" t="s">
        <v>196</v>
      </c>
      <c r="L142" s="18" t="s">
        <v>367</v>
      </c>
      <c r="M142" s="21" t="s">
        <v>368</v>
      </c>
      <c r="N142" s="18" t="s">
        <v>406</v>
      </c>
      <c r="O142" s="21" t="s">
        <v>407</v>
      </c>
      <c r="P142" s="18" t="s">
        <v>408</v>
      </c>
      <c r="Q142" s="21" t="s">
        <v>405</v>
      </c>
      <c r="R142" s="21" t="s">
        <v>377</v>
      </c>
      <c r="S142" s="21" t="s">
        <v>379</v>
      </c>
      <c r="T142" s="20">
        <v>80</v>
      </c>
      <c r="U142" s="18" t="s">
        <v>411</v>
      </c>
      <c r="V142" s="21" t="s">
        <v>366</v>
      </c>
      <c r="W142" s="22">
        <v>1</v>
      </c>
      <c r="X142" s="23">
        <v>7423.4</v>
      </c>
      <c r="Y142" s="23">
        <v>27116.15</v>
      </c>
      <c r="Z142" s="20">
        <v>0</v>
      </c>
      <c r="AA142" s="21" t="s">
        <v>404</v>
      </c>
      <c r="AB142" s="24"/>
      <c r="AC142" s="24"/>
      <c r="AD142" s="25">
        <f t="shared" si="45"/>
        <v>5938.72</v>
      </c>
      <c r="AE142" s="25">
        <f t="shared" si="46"/>
        <v>1484.6799999999994</v>
      </c>
      <c r="AF142" s="25">
        <f t="shared" si="47"/>
        <v>7185.8511999999992</v>
      </c>
      <c r="AG142" s="25">
        <f t="shared" si="48"/>
        <v>1796.4627999999993</v>
      </c>
      <c r="AH142" s="26">
        <f t="shared" si="49"/>
        <v>8982.3139999999985</v>
      </c>
      <c r="AI142" s="224" t="s">
        <v>30</v>
      </c>
      <c r="AJ142" s="17" t="s">
        <v>1156</v>
      </c>
      <c r="AK142" s="227"/>
    </row>
    <row r="143" spans="1:37" x14ac:dyDescent="0.2">
      <c r="A143" s="17"/>
      <c r="B143" s="18" t="s">
        <v>15</v>
      </c>
      <c r="C143" s="19">
        <v>6</v>
      </c>
      <c r="D143" s="20">
        <v>2969</v>
      </c>
      <c r="E143" s="20">
        <v>5895</v>
      </c>
      <c r="F143" s="21" t="s">
        <v>220</v>
      </c>
      <c r="G143" s="21" t="s">
        <v>221</v>
      </c>
      <c r="H143" s="20">
        <v>5100</v>
      </c>
      <c r="I143" s="21" t="s">
        <v>113</v>
      </c>
      <c r="J143" s="17"/>
      <c r="K143" s="18" t="s">
        <v>196</v>
      </c>
      <c r="L143" s="18" t="s">
        <v>367</v>
      </c>
      <c r="M143" s="21" t="s">
        <v>368</v>
      </c>
      <c r="N143" s="18" t="s">
        <v>406</v>
      </c>
      <c r="O143" s="21" t="s">
        <v>407</v>
      </c>
      <c r="P143" s="18" t="s">
        <v>413</v>
      </c>
      <c r="Q143" s="21" t="s">
        <v>412</v>
      </c>
      <c r="R143" s="21" t="s">
        <v>414</v>
      </c>
      <c r="S143" s="21" t="s">
        <v>415</v>
      </c>
      <c r="T143" s="20">
        <v>75</v>
      </c>
      <c r="U143" s="18" t="s">
        <v>416</v>
      </c>
      <c r="V143" s="21" t="s">
        <v>168</v>
      </c>
      <c r="W143" s="22">
        <v>2</v>
      </c>
      <c r="X143" s="23">
        <v>1782</v>
      </c>
      <c r="Y143" s="23">
        <v>1782</v>
      </c>
      <c r="Z143" s="20">
        <v>0</v>
      </c>
      <c r="AA143" s="21" t="s">
        <v>404</v>
      </c>
      <c r="AB143" s="24"/>
      <c r="AC143" s="24"/>
      <c r="AD143" s="25">
        <f t="shared" si="45"/>
        <v>1425.6000000000001</v>
      </c>
      <c r="AE143" s="25">
        <f t="shared" si="46"/>
        <v>356.39999999999986</v>
      </c>
      <c r="AF143" s="25">
        <f t="shared" si="47"/>
        <v>1724.9759999999999</v>
      </c>
      <c r="AG143" s="25">
        <f t="shared" si="48"/>
        <v>431.24399999999991</v>
      </c>
      <c r="AH143" s="26">
        <f t="shared" si="49"/>
        <v>2156.2199999999998</v>
      </c>
      <c r="AI143" s="224" t="s">
        <v>30</v>
      </c>
      <c r="AJ143" s="17" t="s">
        <v>1159</v>
      </c>
      <c r="AK143" s="227"/>
    </row>
    <row r="144" spans="1:37" ht="36" x14ac:dyDescent="0.2">
      <c r="A144" s="17"/>
      <c r="B144" s="18" t="s">
        <v>15</v>
      </c>
      <c r="C144" s="19">
        <v>10</v>
      </c>
      <c r="D144" s="20">
        <v>1494</v>
      </c>
      <c r="E144" s="20">
        <v>3008</v>
      </c>
      <c r="F144" s="21" t="s">
        <v>326</v>
      </c>
      <c r="G144" s="21" t="s">
        <v>327</v>
      </c>
      <c r="H144" s="20">
        <v>6500</v>
      </c>
      <c r="I144" s="21" t="s">
        <v>330</v>
      </c>
      <c r="J144" s="17"/>
      <c r="K144" s="18" t="s">
        <v>196</v>
      </c>
      <c r="L144" s="18" t="s">
        <v>367</v>
      </c>
      <c r="M144" s="21" t="s">
        <v>368</v>
      </c>
      <c r="N144" s="18" t="s">
        <v>406</v>
      </c>
      <c r="O144" s="21" t="s">
        <v>407</v>
      </c>
      <c r="P144" s="18" t="s">
        <v>428</v>
      </c>
      <c r="Q144" s="21" t="s">
        <v>427</v>
      </c>
      <c r="R144" s="21" t="s">
        <v>429</v>
      </c>
      <c r="S144" s="21" t="s">
        <v>430</v>
      </c>
      <c r="T144" s="20">
        <v>11</v>
      </c>
      <c r="U144" s="18" t="s">
        <v>431</v>
      </c>
      <c r="V144" s="21" t="s">
        <v>198</v>
      </c>
      <c r="W144" s="22">
        <v>1</v>
      </c>
      <c r="X144" s="23">
        <v>330</v>
      </c>
      <c r="Y144" s="23">
        <v>3100</v>
      </c>
      <c r="Z144" s="20">
        <v>0</v>
      </c>
      <c r="AA144" s="21" t="s">
        <v>404</v>
      </c>
      <c r="AB144" s="24"/>
      <c r="AC144" s="24"/>
      <c r="AD144" s="25">
        <f t="shared" ref="AD144:AD154" si="50">X144*0.8</f>
        <v>264</v>
      </c>
      <c r="AE144" s="25">
        <f t="shared" ref="AE144:AE154" si="51">X144-AD144</f>
        <v>66</v>
      </c>
      <c r="AF144" s="25">
        <f t="shared" ref="AF144:AF154" si="52">X144*1.21*0.8</f>
        <v>319.44000000000005</v>
      </c>
      <c r="AG144" s="25">
        <f t="shared" ref="AG144:AG154" si="53">X144*1.21-AF144</f>
        <v>79.859999999999957</v>
      </c>
      <c r="AH144" s="26">
        <f t="shared" ref="AH144:AH154" si="54">AF144+AG144</f>
        <v>399.3</v>
      </c>
      <c r="AI144" s="224" t="s">
        <v>1222</v>
      </c>
      <c r="AJ144" s="17" t="s">
        <v>1159</v>
      </c>
      <c r="AK144" s="227"/>
    </row>
    <row r="145" spans="1:37" ht="36" x14ac:dyDescent="0.2">
      <c r="A145" s="17"/>
      <c r="B145" s="18" t="s">
        <v>15</v>
      </c>
      <c r="C145" s="19">
        <v>10</v>
      </c>
      <c r="D145" s="20">
        <v>1494</v>
      </c>
      <c r="E145" s="20">
        <v>3008</v>
      </c>
      <c r="F145" s="21" t="s">
        <v>326</v>
      </c>
      <c r="G145" s="21" t="s">
        <v>327</v>
      </c>
      <c r="H145" s="20">
        <v>6500</v>
      </c>
      <c r="I145" s="21" t="s">
        <v>330</v>
      </c>
      <c r="J145" s="17"/>
      <c r="K145" s="18" t="s">
        <v>196</v>
      </c>
      <c r="L145" s="18" t="s">
        <v>367</v>
      </c>
      <c r="M145" s="21" t="s">
        <v>368</v>
      </c>
      <c r="N145" s="18" t="s">
        <v>406</v>
      </c>
      <c r="O145" s="21" t="s">
        <v>407</v>
      </c>
      <c r="P145" s="18" t="s">
        <v>428</v>
      </c>
      <c r="Q145" s="21" t="s">
        <v>427</v>
      </c>
      <c r="R145" s="21" t="s">
        <v>429</v>
      </c>
      <c r="S145" s="21" t="s">
        <v>430</v>
      </c>
      <c r="T145" s="20">
        <v>11</v>
      </c>
      <c r="U145" s="18" t="s">
        <v>433</v>
      </c>
      <c r="V145" s="21" t="s">
        <v>432</v>
      </c>
      <c r="W145" s="22">
        <v>1</v>
      </c>
      <c r="X145" s="23">
        <v>590</v>
      </c>
      <c r="Y145" s="23">
        <v>3100</v>
      </c>
      <c r="Z145" s="20">
        <v>0</v>
      </c>
      <c r="AA145" s="21" t="s">
        <v>404</v>
      </c>
      <c r="AB145" s="24"/>
      <c r="AC145" s="24"/>
      <c r="AD145" s="25">
        <f t="shared" si="50"/>
        <v>472</v>
      </c>
      <c r="AE145" s="25">
        <f t="shared" si="51"/>
        <v>118</v>
      </c>
      <c r="AF145" s="25">
        <f t="shared" si="52"/>
        <v>571.12</v>
      </c>
      <c r="AG145" s="25">
        <f t="shared" si="53"/>
        <v>142.77999999999997</v>
      </c>
      <c r="AH145" s="26">
        <f t="shared" si="54"/>
        <v>713.9</v>
      </c>
      <c r="AI145" s="224" t="s">
        <v>1222</v>
      </c>
      <c r="AJ145" s="17" t="s">
        <v>1159</v>
      </c>
      <c r="AK145" s="227"/>
    </row>
    <row r="146" spans="1:37" ht="36" x14ac:dyDescent="0.2">
      <c r="A146" s="17"/>
      <c r="B146" s="18" t="s">
        <v>15</v>
      </c>
      <c r="C146" s="19">
        <v>10</v>
      </c>
      <c r="D146" s="20">
        <v>1494</v>
      </c>
      <c r="E146" s="20">
        <v>3008</v>
      </c>
      <c r="F146" s="21" t="s">
        <v>326</v>
      </c>
      <c r="G146" s="21" t="s">
        <v>327</v>
      </c>
      <c r="H146" s="20">
        <v>6500</v>
      </c>
      <c r="I146" s="21" t="s">
        <v>330</v>
      </c>
      <c r="J146" s="17"/>
      <c r="K146" s="18" t="s">
        <v>196</v>
      </c>
      <c r="L146" s="18" t="s">
        <v>367</v>
      </c>
      <c r="M146" s="21" t="s">
        <v>368</v>
      </c>
      <c r="N146" s="18" t="s">
        <v>406</v>
      </c>
      <c r="O146" s="21" t="s">
        <v>407</v>
      </c>
      <c r="P146" s="18" t="s">
        <v>428</v>
      </c>
      <c r="Q146" s="21" t="s">
        <v>427</v>
      </c>
      <c r="R146" s="21" t="s">
        <v>429</v>
      </c>
      <c r="S146" s="21" t="s">
        <v>430</v>
      </c>
      <c r="T146" s="20">
        <v>11</v>
      </c>
      <c r="U146" s="18" t="s">
        <v>435</v>
      </c>
      <c r="V146" s="21" t="s">
        <v>434</v>
      </c>
      <c r="W146" s="22">
        <v>1</v>
      </c>
      <c r="X146" s="23">
        <v>1320</v>
      </c>
      <c r="Y146" s="23">
        <v>3100</v>
      </c>
      <c r="Z146" s="20">
        <v>0</v>
      </c>
      <c r="AA146" s="21" t="s">
        <v>404</v>
      </c>
      <c r="AB146" s="24"/>
      <c r="AC146" s="24"/>
      <c r="AD146" s="25">
        <f t="shared" si="50"/>
        <v>1056</v>
      </c>
      <c r="AE146" s="25">
        <f t="shared" si="51"/>
        <v>264</v>
      </c>
      <c r="AF146" s="25">
        <f t="shared" si="52"/>
        <v>1277.7600000000002</v>
      </c>
      <c r="AG146" s="25">
        <f t="shared" si="53"/>
        <v>319.43999999999983</v>
      </c>
      <c r="AH146" s="26">
        <f t="shared" si="54"/>
        <v>1597.2</v>
      </c>
      <c r="AI146" s="224" t="s">
        <v>1222</v>
      </c>
      <c r="AJ146" s="17" t="s">
        <v>1159</v>
      </c>
      <c r="AK146" s="227"/>
    </row>
    <row r="147" spans="1:37" ht="36" x14ac:dyDescent="0.2">
      <c r="A147" s="17"/>
      <c r="B147" s="18" t="s">
        <v>15</v>
      </c>
      <c r="C147" s="19">
        <v>10</v>
      </c>
      <c r="D147" s="20">
        <v>1494</v>
      </c>
      <c r="E147" s="20">
        <v>3008</v>
      </c>
      <c r="F147" s="21" t="s">
        <v>326</v>
      </c>
      <c r="G147" s="21" t="s">
        <v>327</v>
      </c>
      <c r="H147" s="20">
        <v>6500</v>
      </c>
      <c r="I147" s="21" t="s">
        <v>330</v>
      </c>
      <c r="J147" s="17"/>
      <c r="K147" s="18" t="s">
        <v>196</v>
      </c>
      <c r="L147" s="18" t="s">
        <v>367</v>
      </c>
      <c r="M147" s="21" t="s">
        <v>368</v>
      </c>
      <c r="N147" s="18" t="s">
        <v>406</v>
      </c>
      <c r="O147" s="21" t="s">
        <v>407</v>
      </c>
      <c r="P147" s="18" t="s">
        <v>428</v>
      </c>
      <c r="Q147" s="21" t="s">
        <v>427</v>
      </c>
      <c r="R147" s="21" t="s">
        <v>429</v>
      </c>
      <c r="S147" s="21" t="s">
        <v>430</v>
      </c>
      <c r="T147" s="20">
        <v>11</v>
      </c>
      <c r="U147" s="18" t="s">
        <v>437</v>
      </c>
      <c r="V147" s="21" t="s">
        <v>436</v>
      </c>
      <c r="W147" s="22">
        <v>1</v>
      </c>
      <c r="X147" s="23">
        <v>860</v>
      </c>
      <c r="Y147" s="23">
        <v>3100</v>
      </c>
      <c r="Z147" s="20">
        <v>0</v>
      </c>
      <c r="AA147" s="21" t="s">
        <v>404</v>
      </c>
      <c r="AB147" s="24"/>
      <c r="AC147" s="24"/>
      <c r="AD147" s="25">
        <f t="shared" si="50"/>
        <v>688</v>
      </c>
      <c r="AE147" s="25">
        <f t="shared" si="51"/>
        <v>172</v>
      </c>
      <c r="AF147" s="25">
        <f t="shared" si="52"/>
        <v>832.48</v>
      </c>
      <c r="AG147" s="25">
        <f t="shared" si="53"/>
        <v>208.11999999999989</v>
      </c>
      <c r="AH147" s="26">
        <f t="shared" si="54"/>
        <v>1040.5999999999999</v>
      </c>
      <c r="AI147" s="224" t="s">
        <v>1222</v>
      </c>
      <c r="AJ147" s="17" t="s">
        <v>1159</v>
      </c>
      <c r="AK147" s="227"/>
    </row>
    <row r="148" spans="1:37" ht="36" x14ac:dyDescent="0.2">
      <c r="A148" s="17"/>
      <c r="B148" s="18" t="s">
        <v>15</v>
      </c>
      <c r="C148" s="19">
        <v>10</v>
      </c>
      <c r="D148" s="20">
        <v>1531</v>
      </c>
      <c r="E148" s="20">
        <v>3083</v>
      </c>
      <c r="F148" s="21" t="s">
        <v>447</v>
      </c>
      <c r="G148" s="21" t="s">
        <v>448</v>
      </c>
      <c r="H148" s="20">
        <v>6460</v>
      </c>
      <c r="I148" s="21" t="s">
        <v>237</v>
      </c>
      <c r="J148" s="21" t="s">
        <v>66</v>
      </c>
      <c r="K148" s="18" t="s">
        <v>155</v>
      </c>
      <c r="L148" s="18" t="s">
        <v>367</v>
      </c>
      <c r="M148" s="21" t="s">
        <v>368</v>
      </c>
      <c r="N148" s="18" t="s">
        <v>440</v>
      </c>
      <c r="O148" s="17"/>
      <c r="P148" s="18" t="s">
        <v>451</v>
      </c>
      <c r="Q148" s="21" t="s">
        <v>167</v>
      </c>
      <c r="R148" s="21" t="s">
        <v>449</v>
      </c>
      <c r="S148" s="21" t="s">
        <v>450</v>
      </c>
      <c r="T148" s="20">
        <v>10</v>
      </c>
      <c r="U148" s="18" t="s">
        <v>452</v>
      </c>
      <c r="V148" s="21" t="s">
        <v>168</v>
      </c>
      <c r="W148" s="22">
        <v>1</v>
      </c>
      <c r="X148" s="23">
        <v>3200</v>
      </c>
      <c r="Y148" s="23">
        <v>3200</v>
      </c>
      <c r="Z148" s="20">
        <v>0</v>
      </c>
      <c r="AA148" s="17"/>
      <c r="AB148" s="24"/>
      <c r="AC148" s="24"/>
      <c r="AD148" s="25">
        <f t="shared" si="50"/>
        <v>2560</v>
      </c>
      <c r="AE148" s="25">
        <f t="shared" si="51"/>
        <v>640</v>
      </c>
      <c r="AF148" s="25">
        <f t="shared" si="52"/>
        <v>3097.6000000000004</v>
      </c>
      <c r="AG148" s="25">
        <f t="shared" si="53"/>
        <v>774.39999999999964</v>
      </c>
      <c r="AH148" s="26">
        <f t="shared" si="54"/>
        <v>3872</v>
      </c>
      <c r="AI148" s="224" t="s">
        <v>1222</v>
      </c>
      <c r="AJ148" s="17" t="s">
        <v>1159</v>
      </c>
      <c r="AK148" s="227"/>
    </row>
    <row r="149" spans="1:37" x14ac:dyDescent="0.2">
      <c r="A149" s="17"/>
      <c r="B149" s="18" t="s">
        <v>15</v>
      </c>
      <c r="C149" s="19">
        <v>6</v>
      </c>
      <c r="D149" s="20">
        <v>3010</v>
      </c>
      <c r="E149" s="20">
        <v>5973</v>
      </c>
      <c r="F149" s="21" t="s">
        <v>459</v>
      </c>
      <c r="G149" s="21" t="s">
        <v>460</v>
      </c>
      <c r="H149" s="20">
        <v>5000</v>
      </c>
      <c r="I149" s="21" t="s">
        <v>312</v>
      </c>
      <c r="J149" s="17"/>
      <c r="K149" s="18" t="s">
        <v>196</v>
      </c>
      <c r="L149" s="18" t="s">
        <v>454</v>
      </c>
      <c r="M149" s="21" t="s">
        <v>455</v>
      </c>
      <c r="N149" s="18" t="s">
        <v>456</v>
      </c>
      <c r="O149" s="21" t="s">
        <v>457</v>
      </c>
      <c r="P149" s="18" t="s">
        <v>458</v>
      </c>
      <c r="Q149" s="21" t="s">
        <v>453</v>
      </c>
      <c r="R149" s="21" t="s">
        <v>461</v>
      </c>
      <c r="S149" s="21" t="s">
        <v>463</v>
      </c>
      <c r="T149" s="20">
        <v>75</v>
      </c>
      <c r="U149" s="18" t="s">
        <v>464</v>
      </c>
      <c r="V149" s="21" t="s">
        <v>462</v>
      </c>
      <c r="W149" s="22">
        <v>1</v>
      </c>
      <c r="X149" s="23">
        <v>18080</v>
      </c>
      <c r="Y149" s="23">
        <v>18080</v>
      </c>
      <c r="Z149" s="20">
        <v>0</v>
      </c>
      <c r="AA149" s="17"/>
      <c r="AB149" s="24"/>
      <c r="AC149" s="24"/>
      <c r="AD149" s="25">
        <f t="shared" si="50"/>
        <v>14464</v>
      </c>
      <c r="AE149" s="25">
        <f t="shared" si="51"/>
        <v>3616</v>
      </c>
      <c r="AF149" s="25">
        <f t="shared" si="52"/>
        <v>17501.439999999999</v>
      </c>
      <c r="AG149" s="25">
        <f t="shared" si="53"/>
        <v>4375.3600000000006</v>
      </c>
      <c r="AH149" s="26">
        <f t="shared" si="54"/>
        <v>21876.799999999999</v>
      </c>
      <c r="AI149" s="224" t="s">
        <v>30</v>
      </c>
      <c r="AJ149" s="17" t="s">
        <v>1159</v>
      </c>
      <c r="AK149" s="227"/>
    </row>
    <row r="150" spans="1:37" x14ac:dyDescent="0.2">
      <c r="A150" s="17"/>
      <c r="B150" s="18" t="s">
        <v>15</v>
      </c>
      <c r="C150" s="19">
        <v>10</v>
      </c>
      <c r="D150" s="20">
        <v>3120</v>
      </c>
      <c r="E150" s="20">
        <v>6202</v>
      </c>
      <c r="F150" s="21" t="s">
        <v>469</v>
      </c>
      <c r="G150" s="21" t="s">
        <v>470</v>
      </c>
      <c r="H150" s="20">
        <v>5620</v>
      </c>
      <c r="I150" s="21" t="s">
        <v>474</v>
      </c>
      <c r="J150" s="17"/>
      <c r="K150" s="18" t="s">
        <v>20</v>
      </c>
      <c r="L150" s="18" t="s">
        <v>454</v>
      </c>
      <c r="M150" s="21" t="s">
        <v>455</v>
      </c>
      <c r="N150" s="18" t="s">
        <v>467</v>
      </c>
      <c r="O150" s="21" t="s">
        <v>468</v>
      </c>
      <c r="P150" s="18" t="s">
        <v>475</v>
      </c>
      <c r="Q150" s="21" t="s">
        <v>471</v>
      </c>
      <c r="R150" s="21" t="s">
        <v>472</v>
      </c>
      <c r="S150" s="21" t="s">
        <v>473</v>
      </c>
      <c r="T150" s="20">
        <v>22</v>
      </c>
      <c r="U150" s="18" t="s">
        <v>476</v>
      </c>
      <c r="V150" s="21" t="s">
        <v>393</v>
      </c>
      <c r="W150" s="22">
        <v>15</v>
      </c>
      <c r="X150" s="23">
        <v>30000</v>
      </c>
      <c r="Y150" s="23">
        <v>34000</v>
      </c>
      <c r="Z150" s="20">
        <v>1</v>
      </c>
      <c r="AA150" s="21" t="s">
        <v>465</v>
      </c>
      <c r="AB150" s="18" t="s">
        <v>466</v>
      </c>
      <c r="AC150" s="24"/>
      <c r="AD150" s="25">
        <f t="shared" si="50"/>
        <v>24000</v>
      </c>
      <c r="AE150" s="25">
        <f t="shared" si="51"/>
        <v>6000</v>
      </c>
      <c r="AF150" s="25">
        <f t="shared" si="52"/>
        <v>29040</v>
      </c>
      <c r="AG150" s="25">
        <f t="shared" si="53"/>
        <v>7260</v>
      </c>
      <c r="AH150" s="26">
        <f t="shared" si="54"/>
        <v>36300</v>
      </c>
      <c r="AI150" s="224" t="s">
        <v>30</v>
      </c>
      <c r="AJ150" s="17" t="s">
        <v>1156</v>
      </c>
      <c r="AK150" s="228"/>
    </row>
    <row r="151" spans="1:37" x14ac:dyDescent="0.2">
      <c r="A151" s="17"/>
      <c r="B151" s="18" t="s">
        <v>15</v>
      </c>
      <c r="C151" s="19">
        <v>10</v>
      </c>
      <c r="D151" s="20">
        <v>3120</v>
      </c>
      <c r="E151" s="20">
        <v>6202</v>
      </c>
      <c r="F151" s="21" t="s">
        <v>469</v>
      </c>
      <c r="G151" s="21" t="s">
        <v>470</v>
      </c>
      <c r="H151" s="20">
        <v>5620</v>
      </c>
      <c r="I151" s="21" t="s">
        <v>474</v>
      </c>
      <c r="J151" s="17"/>
      <c r="K151" s="18" t="s">
        <v>20</v>
      </c>
      <c r="L151" s="18" t="s">
        <v>454</v>
      </c>
      <c r="M151" s="21" t="s">
        <v>455</v>
      </c>
      <c r="N151" s="18" t="s">
        <v>467</v>
      </c>
      <c r="O151" s="21" t="s">
        <v>468</v>
      </c>
      <c r="P151" s="18" t="s">
        <v>475</v>
      </c>
      <c r="Q151" s="21" t="s">
        <v>471</v>
      </c>
      <c r="R151" s="21" t="s">
        <v>472</v>
      </c>
      <c r="S151" s="21" t="s">
        <v>473</v>
      </c>
      <c r="T151" s="20">
        <v>22</v>
      </c>
      <c r="U151" s="18" t="s">
        <v>477</v>
      </c>
      <c r="V151" s="21" t="s">
        <v>371</v>
      </c>
      <c r="W151" s="22">
        <v>1</v>
      </c>
      <c r="X151" s="23">
        <v>4000</v>
      </c>
      <c r="Y151" s="23">
        <v>34000</v>
      </c>
      <c r="Z151" s="20">
        <v>1</v>
      </c>
      <c r="AA151" s="21" t="s">
        <v>465</v>
      </c>
      <c r="AB151" s="18" t="s">
        <v>466</v>
      </c>
      <c r="AC151" s="24"/>
      <c r="AD151" s="25">
        <f t="shared" si="50"/>
        <v>3200</v>
      </c>
      <c r="AE151" s="25">
        <f t="shared" si="51"/>
        <v>800</v>
      </c>
      <c r="AF151" s="25">
        <f t="shared" si="52"/>
        <v>3872</v>
      </c>
      <c r="AG151" s="25">
        <f t="shared" si="53"/>
        <v>968</v>
      </c>
      <c r="AH151" s="26">
        <f t="shared" si="54"/>
        <v>4840</v>
      </c>
      <c r="AI151" s="224" t="s">
        <v>30</v>
      </c>
      <c r="AJ151" s="17" t="s">
        <v>1156</v>
      </c>
      <c r="AK151" s="227"/>
    </row>
    <row r="152" spans="1:37" x14ac:dyDescent="0.2">
      <c r="A152" s="17"/>
      <c r="B152" s="18" t="s">
        <v>15</v>
      </c>
      <c r="C152" s="19">
        <v>6</v>
      </c>
      <c r="D152" s="20">
        <v>2809</v>
      </c>
      <c r="E152" s="20">
        <v>5561</v>
      </c>
      <c r="F152" s="21" t="s">
        <v>488</v>
      </c>
      <c r="G152" s="21" t="s">
        <v>489</v>
      </c>
      <c r="H152" s="20">
        <v>5590</v>
      </c>
      <c r="I152" s="21" t="s">
        <v>28</v>
      </c>
      <c r="J152" s="17"/>
      <c r="K152" s="18" t="s">
        <v>20</v>
      </c>
      <c r="L152" s="18" t="s">
        <v>454</v>
      </c>
      <c r="M152" s="21" t="s">
        <v>455</v>
      </c>
      <c r="N152" s="18" t="s">
        <v>467</v>
      </c>
      <c r="O152" s="21" t="s">
        <v>468</v>
      </c>
      <c r="P152" s="18" t="s">
        <v>475</v>
      </c>
      <c r="Q152" s="21" t="s">
        <v>471</v>
      </c>
      <c r="R152" s="21" t="s">
        <v>490</v>
      </c>
      <c r="S152" s="21" t="s">
        <v>491</v>
      </c>
      <c r="T152" s="20">
        <v>69</v>
      </c>
      <c r="U152" s="18" t="s">
        <v>492</v>
      </c>
      <c r="V152" s="21" t="s">
        <v>393</v>
      </c>
      <c r="W152" s="22">
        <v>17</v>
      </c>
      <c r="X152" s="23">
        <v>29500</v>
      </c>
      <c r="Y152" s="23">
        <v>29500</v>
      </c>
      <c r="Z152" s="20">
        <v>2</v>
      </c>
      <c r="AA152" s="21" t="s">
        <v>465</v>
      </c>
      <c r="AB152" s="18" t="s">
        <v>466</v>
      </c>
      <c r="AC152" s="24"/>
      <c r="AD152" s="25">
        <f t="shared" si="50"/>
        <v>23600</v>
      </c>
      <c r="AE152" s="25">
        <f t="shared" si="51"/>
        <v>5900</v>
      </c>
      <c r="AF152" s="25">
        <f t="shared" si="52"/>
        <v>28556</v>
      </c>
      <c r="AG152" s="25">
        <f t="shared" si="53"/>
        <v>7139</v>
      </c>
      <c r="AH152" s="26">
        <f t="shared" si="54"/>
        <v>35695</v>
      </c>
      <c r="AI152" s="224" t="s">
        <v>30</v>
      </c>
      <c r="AJ152" s="17" t="s">
        <v>1156</v>
      </c>
      <c r="AK152" s="227"/>
    </row>
    <row r="153" spans="1:37" x14ac:dyDescent="0.2">
      <c r="A153" s="17"/>
      <c r="B153" s="18" t="s">
        <v>15</v>
      </c>
      <c r="C153" s="19">
        <v>6</v>
      </c>
      <c r="D153" s="20">
        <v>2969</v>
      </c>
      <c r="E153" s="20">
        <v>5895</v>
      </c>
      <c r="F153" s="21" t="s">
        <v>220</v>
      </c>
      <c r="G153" s="21" t="s">
        <v>221</v>
      </c>
      <c r="H153" s="20">
        <v>5100</v>
      </c>
      <c r="I153" s="21" t="s">
        <v>113</v>
      </c>
      <c r="J153" s="17"/>
      <c r="K153" s="18" t="s">
        <v>20</v>
      </c>
      <c r="L153" s="18" t="s">
        <v>503</v>
      </c>
      <c r="M153" s="21" t="s">
        <v>504</v>
      </c>
      <c r="N153" s="18" t="s">
        <v>505</v>
      </c>
      <c r="O153" s="21" t="s">
        <v>506</v>
      </c>
      <c r="P153" s="18" t="s">
        <v>512</v>
      </c>
      <c r="Q153" s="21" t="s">
        <v>508</v>
      </c>
      <c r="R153" s="21" t="s">
        <v>509</v>
      </c>
      <c r="S153" s="21" t="s">
        <v>511</v>
      </c>
      <c r="T153" s="20">
        <v>55</v>
      </c>
      <c r="U153" s="18" t="s">
        <v>513</v>
      </c>
      <c r="V153" s="21" t="s">
        <v>510</v>
      </c>
      <c r="W153" s="22">
        <v>1</v>
      </c>
      <c r="X153" s="23">
        <v>335</v>
      </c>
      <c r="Y153" s="23">
        <v>10230</v>
      </c>
      <c r="Z153" s="20">
        <v>0</v>
      </c>
      <c r="AA153" s="17"/>
      <c r="AB153" s="24"/>
      <c r="AC153" s="24"/>
      <c r="AD153" s="25">
        <f t="shared" si="50"/>
        <v>268</v>
      </c>
      <c r="AE153" s="25">
        <f t="shared" si="51"/>
        <v>67</v>
      </c>
      <c r="AF153" s="25">
        <f t="shared" si="52"/>
        <v>324.27999999999997</v>
      </c>
      <c r="AG153" s="25">
        <f t="shared" si="53"/>
        <v>81.069999999999993</v>
      </c>
      <c r="AH153" s="26">
        <f t="shared" si="54"/>
        <v>405.34999999999997</v>
      </c>
      <c r="AI153" s="224" t="s">
        <v>30</v>
      </c>
      <c r="AJ153" s="17" t="s">
        <v>1156</v>
      </c>
      <c r="AK153" s="227"/>
    </row>
    <row r="154" spans="1:37" x14ac:dyDescent="0.2">
      <c r="A154" s="17"/>
      <c r="B154" s="18" t="s">
        <v>15</v>
      </c>
      <c r="C154" s="19">
        <v>6</v>
      </c>
      <c r="D154" s="20">
        <v>2969</v>
      </c>
      <c r="E154" s="20">
        <v>5895</v>
      </c>
      <c r="F154" s="21" t="s">
        <v>220</v>
      </c>
      <c r="G154" s="21" t="s">
        <v>221</v>
      </c>
      <c r="H154" s="20">
        <v>5100</v>
      </c>
      <c r="I154" s="21" t="s">
        <v>113</v>
      </c>
      <c r="J154" s="17"/>
      <c r="K154" s="18" t="s">
        <v>20</v>
      </c>
      <c r="L154" s="18" t="s">
        <v>503</v>
      </c>
      <c r="M154" s="21" t="s">
        <v>504</v>
      </c>
      <c r="N154" s="18" t="s">
        <v>505</v>
      </c>
      <c r="O154" s="21" t="s">
        <v>506</v>
      </c>
      <c r="P154" s="18" t="s">
        <v>512</v>
      </c>
      <c r="Q154" s="21" t="s">
        <v>508</v>
      </c>
      <c r="R154" s="21" t="s">
        <v>509</v>
      </c>
      <c r="S154" s="21" t="s">
        <v>511</v>
      </c>
      <c r="T154" s="20">
        <v>55</v>
      </c>
      <c r="U154" s="18" t="s">
        <v>515</v>
      </c>
      <c r="V154" s="21" t="s">
        <v>514</v>
      </c>
      <c r="W154" s="22">
        <v>1</v>
      </c>
      <c r="X154" s="23">
        <v>7700</v>
      </c>
      <c r="Y154" s="23">
        <v>10230</v>
      </c>
      <c r="Z154" s="20">
        <v>0</v>
      </c>
      <c r="AA154" s="17"/>
      <c r="AB154" s="24"/>
      <c r="AC154" s="24"/>
      <c r="AD154" s="25">
        <f t="shared" si="50"/>
        <v>6160</v>
      </c>
      <c r="AE154" s="25">
        <f t="shared" si="51"/>
        <v>1540</v>
      </c>
      <c r="AF154" s="25">
        <f t="shared" si="52"/>
        <v>7453.6</v>
      </c>
      <c r="AG154" s="25">
        <f t="shared" si="53"/>
        <v>1863.3999999999996</v>
      </c>
      <c r="AH154" s="26">
        <f t="shared" si="54"/>
        <v>9317</v>
      </c>
      <c r="AI154" s="224" t="s">
        <v>30</v>
      </c>
      <c r="AJ154" s="17" t="s">
        <v>1159</v>
      </c>
      <c r="AK154" s="227"/>
    </row>
    <row r="155" spans="1:37" x14ac:dyDescent="0.2">
      <c r="A155" s="17"/>
      <c r="B155" s="18" t="s">
        <v>15</v>
      </c>
      <c r="C155" s="19">
        <v>6</v>
      </c>
      <c r="D155" s="20">
        <v>2969</v>
      </c>
      <c r="E155" s="20">
        <v>5895</v>
      </c>
      <c r="F155" s="21" t="s">
        <v>220</v>
      </c>
      <c r="G155" s="21" t="s">
        <v>221</v>
      </c>
      <c r="H155" s="20">
        <v>5100</v>
      </c>
      <c r="I155" s="21" t="s">
        <v>113</v>
      </c>
      <c r="J155" s="17"/>
      <c r="K155" s="18" t="s">
        <v>20</v>
      </c>
      <c r="L155" s="18" t="s">
        <v>503</v>
      </c>
      <c r="M155" s="21" t="s">
        <v>504</v>
      </c>
      <c r="N155" s="18" t="s">
        <v>505</v>
      </c>
      <c r="O155" s="21" t="s">
        <v>506</v>
      </c>
      <c r="P155" s="18" t="s">
        <v>512</v>
      </c>
      <c r="Q155" s="21" t="s">
        <v>508</v>
      </c>
      <c r="R155" s="21" t="s">
        <v>509</v>
      </c>
      <c r="S155" s="21" t="s">
        <v>511</v>
      </c>
      <c r="T155" s="20">
        <v>55</v>
      </c>
      <c r="U155" s="18" t="s">
        <v>516</v>
      </c>
      <c r="V155" s="21" t="s">
        <v>507</v>
      </c>
      <c r="W155" s="22">
        <v>1</v>
      </c>
      <c r="X155" s="23">
        <v>1800</v>
      </c>
      <c r="Y155" s="23">
        <v>10230</v>
      </c>
      <c r="Z155" s="20">
        <v>0</v>
      </c>
      <c r="AA155" s="17"/>
      <c r="AB155" s="24"/>
      <c r="AC155" s="24"/>
      <c r="AD155" s="25">
        <f t="shared" ref="AD155:AD159" si="55">X155*0.8</f>
        <v>1440</v>
      </c>
      <c r="AE155" s="25">
        <f t="shared" ref="AE155:AE159" si="56">X155-AD155</f>
        <v>360</v>
      </c>
      <c r="AF155" s="25">
        <f t="shared" ref="AF155:AF159" si="57">X155*1.21*0.8</f>
        <v>1742.4</v>
      </c>
      <c r="AG155" s="25">
        <f t="shared" ref="AG155:AG159" si="58">X155*1.21-AF155</f>
        <v>435.59999999999991</v>
      </c>
      <c r="AH155" s="26">
        <f t="shared" ref="AH155:AH159" si="59">AF155+AG155</f>
        <v>2178</v>
      </c>
      <c r="AI155" s="224" t="s">
        <v>30</v>
      </c>
      <c r="AJ155" s="17" t="s">
        <v>1159</v>
      </c>
      <c r="AK155" s="227"/>
    </row>
    <row r="156" spans="1:37" x14ac:dyDescent="0.2">
      <c r="A156" s="17"/>
      <c r="B156" s="18" t="s">
        <v>15</v>
      </c>
      <c r="C156" s="19">
        <v>6</v>
      </c>
      <c r="D156" s="20">
        <v>2969</v>
      </c>
      <c r="E156" s="20">
        <v>5895</v>
      </c>
      <c r="F156" s="21" t="s">
        <v>220</v>
      </c>
      <c r="G156" s="21" t="s">
        <v>221</v>
      </c>
      <c r="H156" s="20">
        <v>5100</v>
      </c>
      <c r="I156" s="21" t="s">
        <v>113</v>
      </c>
      <c r="J156" s="17"/>
      <c r="K156" s="18" t="s">
        <v>20</v>
      </c>
      <c r="L156" s="18" t="s">
        <v>503</v>
      </c>
      <c r="M156" s="21" t="s">
        <v>504</v>
      </c>
      <c r="N156" s="18" t="s">
        <v>505</v>
      </c>
      <c r="O156" s="21" t="s">
        <v>506</v>
      </c>
      <c r="P156" s="18" t="s">
        <v>512</v>
      </c>
      <c r="Q156" s="21" t="s">
        <v>508</v>
      </c>
      <c r="R156" s="21" t="s">
        <v>509</v>
      </c>
      <c r="S156" s="21" t="s">
        <v>511</v>
      </c>
      <c r="T156" s="20">
        <v>55</v>
      </c>
      <c r="U156" s="18" t="s">
        <v>518</v>
      </c>
      <c r="V156" s="21" t="s">
        <v>517</v>
      </c>
      <c r="W156" s="22">
        <v>1</v>
      </c>
      <c r="X156" s="23">
        <v>395</v>
      </c>
      <c r="Y156" s="23">
        <v>10230</v>
      </c>
      <c r="Z156" s="20">
        <v>0</v>
      </c>
      <c r="AA156" s="17"/>
      <c r="AB156" s="24"/>
      <c r="AC156" s="24"/>
      <c r="AD156" s="25">
        <f t="shared" si="55"/>
        <v>316</v>
      </c>
      <c r="AE156" s="25">
        <f t="shared" si="56"/>
        <v>79</v>
      </c>
      <c r="AF156" s="25">
        <f t="shared" si="57"/>
        <v>382.36</v>
      </c>
      <c r="AG156" s="25">
        <f t="shared" si="58"/>
        <v>95.589999999999975</v>
      </c>
      <c r="AH156" s="26">
        <f t="shared" si="59"/>
        <v>477.95</v>
      </c>
      <c r="AI156" s="224" t="s">
        <v>30</v>
      </c>
      <c r="AJ156" s="17" t="s">
        <v>1159</v>
      </c>
      <c r="AK156" s="227"/>
    </row>
    <row r="157" spans="1:37" ht="36" x14ac:dyDescent="0.2">
      <c r="A157" s="17"/>
      <c r="B157" s="18" t="s">
        <v>15</v>
      </c>
      <c r="C157" s="19">
        <v>10</v>
      </c>
      <c r="D157" s="20">
        <v>3136</v>
      </c>
      <c r="E157" s="20">
        <v>6231</v>
      </c>
      <c r="F157" s="21" t="s">
        <v>556</v>
      </c>
      <c r="G157" s="21" t="s">
        <v>557</v>
      </c>
      <c r="H157" s="20">
        <v>5600</v>
      </c>
      <c r="I157" s="21" t="s">
        <v>402</v>
      </c>
      <c r="J157" s="21" t="s">
        <v>66</v>
      </c>
      <c r="K157" s="24"/>
      <c r="L157" s="18" t="s">
        <v>526</v>
      </c>
      <c r="M157" s="21" t="s">
        <v>527</v>
      </c>
      <c r="N157" s="18" t="s">
        <v>554</v>
      </c>
      <c r="O157" s="21" t="s">
        <v>555</v>
      </c>
      <c r="P157" s="18" t="s">
        <v>560</v>
      </c>
      <c r="Q157" s="17" t="s">
        <v>1215</v>
      </c>
      <c r="R157" s="21" t="s">
        <v>558</v>
      </c>
      <c r="S157" s="21" t="s">
        <v>559</v>
      </c>
      <c r="T157" s="20">
        <v>17</v>
      </c>
      <c r="U157" s="18" t="s">
        <v>561</v>
      </c>
      <c r="V157" s="21" t="s">
        <v>552</v>
      </c>
      <c r="W157" s="22">
        <v>1</v>
      </c>
      <c r="X157" s="23">
        <v>2800</v>
      </c>
      <c r="Y157" s="23">
        <v>6900</v>
      </c>
      <c r="Z157" s="20">
        <v>1</v>
      </c>
      <c r="AA157" s="21" t="s">
        <v>523</v>
      </c>
      <c r="AB157" s="18" t="s">
        <v>532</v>
      </c>
      <c r="AC157" s="24"/>
      <c r="AD157" s="25">
        <f t="shared" si="55"/>
        <v>2240</v>
      </c>
      <c r="AE157" s="25">
        <f t="shared" si="56"/>
        <v>560</v>
      </c>
      <c r="AF157" s="25">
        <f t="shared" si="57"/>
        <v>2710.4</v>
      </c>
      <c r="AG157" s="25">
        <f t="shared" si="58"/>
        <v>677.59999999999991</v>
      </c>
      <c r="AH157" s="26">
        <f t="shared" si="59"/>
        <v>3388</v>
      </c>
      <c r="AI157" s="224" t="s">
        <v>1222</v>
      </c>
      <c r="AJ157" s="17" t="s">
        <v>1147</v>
      </c>
      <c r="AK157" s="285"/>
    </row>
    <row r="158" spans="1:37" ht="36" x14ac:dyDescent="0.2">
      <c r="A158" s="17"/>
      <c r="B158" s="18" t="s">
        <v>15</v>
      </c>
      <c r="C158" s="19">
        <v>10</v>
      </c>
      <c r="D158" s="20">
        <v>3136</v>
      </c>
      <c r="E158" s="20">
        <v>6231</v>
      </c>
      <c r="F158" s="21" t="s">
        <v>556</v>
      </c>
      <c r="G158" s="21" t="s">
        <v>557</v>
      </c>
      <c r="H158" s="20">
        <v>5600</v>
      </c>
      <c r="I158" s="21" t="s">
        <v>402</v>
      </c>
      <c r="J158" s="21" t="s">
        <v>66</v>
      </c>
      <c r="K158" s="24"/>
      <c r="L158" s="18" t="s">
        <v>526</v>
      </c>
      <c r="M158" s="21" t="s">
        <v>527</v>
      </c>
      <c r="N158" s="18" t="s">
        <v>554</v>
      </c>
      <c r="O158" s="21" t="s">
        <v>555</v>
      </c>
      <c r="P158" s="18" t="s">
        <v>560</v>
      </c>
      <c r="Q158" s="17" t="s">
        <v>1215</v>
      </c>
      <c r="R158" s="21" t="s">
        <v>558</v>
      </c>
      <c r="S158" s="21" t="s">
        <v>559</v>
      </c>
      <c r="T158" s="20">
        <v>17</v>
      </c>
      <c r="U158" s="18" t="s">
        <v>563</v>
      </c>
      <c r="V158" s="21" t="s">
        <v>562</v>
      </c>
      <c r="W158" s="22">
        <v>1</v>
      </c>
      <c r="X158" s="23">
        <v>4100</v>
      </c>
      <c r="Y158" s="23">
        <v>6900</v>
      </c>
      <c r="Z158" s="20">
        <v>1</v>
      </c>
      <c r="AA158" s="21" t="s">
        <v>523</v>
      </c>
      <c r="AB158" s="18" t="s">
        <v>532</v>
      </c>
      <c r="AC158" s="24"/>
      <c r="AD158" s="25">
        <f t="shared" si="55"/>
        <v>3280</v>
      </c>
      <c r="AE158" s="25">
        <f t="shared" si="56"/>
        <v>820</v>
      </c>
      <c r="AF158" s="25">
        <f t="shared" si="57"/>
        <v>3968.8</v>
      </c>
      <c r="AG158" s="25">
        <f t="shared" si="58"/>
        <v>992.19999999999982</v>
      </c>
      <c r="AH158" s="26">
        <f t="shared" si="59"/>
        <v>4961</v>
      </c>
      <c r="AI158" s="224" t="s">
        <v>1222</v>
      </c>
      <c r="AJ158" s="17" t="s">
        <v>1147</v>
      </c>
      <c r="AK158" s="285"/>
    </row>
    <row r="159" spans="1:37" x14ac:dyDescent="0.2">
      <c r="A159" s="17"/>
      <c r="B159" s="18" t="s">
        <v>15</v>
      </c>
      <c r="C159" s="19">
        <v>6</v>
      </c>
      <c r="D159" s="20">
        <v>3002</v>
      </c>
      <c r="E159" s="20">
        <v>5956</v>
      </c>
      <c r="F159" s="21" t="s">
        <v>375</v>
      </c>
      <c r="G159" s="21" t="s">
        <v>376</v>
      </c>
      <c r="H159" s="20">
        <v>5000</v>
      </c>
      <c r="I159" s="21" t="s">
        <v>312</v>
      </c>
      <c r="J159" s="17"/>
      <c r="K159" s="18" t="s">
        <v>20</v>
      </c>
      <c r="L159" s="18" t="s">
        <v>526</v>
      </c>
      <c r="M159" s="21" t="s">
        <v>527</v>
      </c>
      <c r="N159" s="18" t="s">
        <v>584</v>
      </c>
      <c r="O159" s="21" t="s">
        <v>585</v>
      </c>
      <c r="P159" s="18" t="s">
        <v>593</v>
      </c>
      <c r="Q159" s="21" t="s">
        <v>592</v>
      </c>
      <c r="R159" s="21" t="s">
        <v>594</v>
      </c>
      <c r="S159" s="17"/>
      <c r="T159" s="24"/>
      <c r="U159" s="18" t="s">
        <v>595</v>
      </c>
      <c r="V159" s="21" t="s">
        <v>150</v>
      </c>
      <c r="W159" s="22">
        <v>1</v>
      </c>
      <c r="X159" s="23">
        <v>52000</v>
      </c>
      <c r="Y159" s="28"/>
      <c r="Z159" s="24"/>
      <c r="AA159" s="21" t="s">
        <v>523</v>
      </c>
      <c r="AB159" s="18" t="s">
        <v>583</v>
      </c>
      <c r="AC159" s="24"/>
      <c r="AD159" s="25">
        <f t="shared" si="55"/>
        <v>41600</v>
      </c>
      <c r="AE159" s="25">
        <f t="shared" si="56"/>
        <v>10400</v>
      </c>
      <c r="AF159" s="25">
        <f t="shared" si="57"/>
        <v>50336</v>
      </c>
      <c r="AG159" s="25">
        <f t="shared" si="58"/>
        <v>12584</v>
      </c>
      <c r="AH159" s="26">
        <f t="shared" si="59"/>
        <v>62920</v>
      </c>
      <c r="AI159" s="224" t="s">
        <v>30</v>
      </c>
      <c r="AJ159" s="17" t="s">
        <v>1150</v>
      </c>
      <c r="AK159" s="285"/>
    </row>
    <row r="160" spans="1:37" x14ac:dyDescent="0.2">
      <c r="A160" s="17"/>
      <c r="B160" s="18" t="s">
        <v>15</v>
      </c>
      <c r="C160" s="19">
        <v>6</v>
      </c>
      <c r="D160" s="20">
        <v>3057</v>
      </c>
      <c r="E160" s="20">
        <v>6070</v>
      </c>
      <c r="F160" s="21" t="s">
        <v>610</v>
      </c>
      <c r="G160" s="21" t="s">
        <v>611</v>
      </c>
      <c r="H160" s="20">
        <v>5060</v>
      </c>
      <c r="I160" s="21" t="s">
        <v>614</v>
      </c>
      <c r="J160" s="17"/>
      <c r="K160" s="18" t="s">
        <v>196</v>
      </c>
      <c r="L160" s="18" t="s">
        <v>526</v>
      </c>
      <c r="M160" s="21" t="s">
        <v>527</v>
      </c>
      <c r="N160" s="18" t="s">
        <v>584</v>
      </c>
      <c r="O160" s="21" t="s">
        <v>585</v>
      </c>
      <c r="P160" s="18" t="s">
        <v>609</v>
      </c>
      <c r="Q160" s="21" t="s">
        <v>608</v>
      </c>
      <c r="R160" s="21" t="s">
        <v>612</v>
      </c>
      <c r="S160" s="21" t="s">
        <v>613</v>
      </c>
      <c r="T160" s="20">
        <v>30</v>
      </c>
      <c r="U160" s="18" t="s">
        <v>615</v>
      </c>
      <c r="V160" s="21" t="s">
        <v>525</v>
      </c>
      <c r="W160" s="22">
        <v>1</v>
      </c>
      <c r="X160" s="23">
        <v>3500</v>
      </c>
      <c r="Y160" s="23">
        <v>3500</v>
      </c>
      <c r="Z160" s="20">
        <v>1</v>
      </c>
      <c r="AA160" s="21" t="s">
        <v>523</v>
      </c>
      <c r="AB160" s="18" t="s">
        <v>583</v>
      </c>
      <c r="AC160" s="24"/>
      <c r="AD160" s="25">
        <f t="shared" ref="AD160:AD168" si="60">X160*0.8</f>
        <v>2800</v>
      </c>
      <c r="AE160" s="25">
        <f t="shared" ref="AE160:AE168" si="61">X160-AD160</f>
        <v>700</v>
      </c>
      <c r="AF160" s="25">
        <f t="shared" ref="AF160:AF168" si="62">X160*1.21*0.8</f>
        <v>3388</v>
      </c>
      <c r="AG160" s="25">
        <f t="shared" ref="AG160:AG168" si="63">X160*1.21-AF160</f>
        <v>847</v>
      </c>
      <c r="AH160" s="26">
        <f t="shared" ref="AH160:AH168" si="64">AF160+AG160</f>
        <v>4235</v>
      </c>
      <c r="AI160" s="224" t="s">
        <v>30</v>
      </c>
      <c r="AJ160" s="17" t="s">
        <v>1150</v>
      </c>
      <c r="AK160" s="285"/>
    </row>
    <row r="161" spans="1:37" x14ac:dyDescent="0.2">
      <c r="A161" s="17"/>
      <c r="B161" s="18" t="s">
        <v>15</v>
      </c>
      <c r="C161" s="19">
        <v>6</v>
      </c>
      <c r="D161" s="20">
        <v>3057</v>
      </c>
      <c r="E161" s="20">
        <v>6070</v>
      </c>
      <c r="F161" s="21" t="s">
        <v>610</v>
      </c>
      <c r="G161" s="21" t="s">
        <v>611</v>
      </c>
      <c r="H161" s="20">
        <v>5060</v>
      </c>
      <c r="I161" s="21" t="s">
        <v>614</v>
      </c>
      <c r="J161" s="17"/>
      <c r="K161" s="18" t="s">
        <v>196</v>
      </c>
      <c r="L161" s="18" t="s">
        <v>526</v>
      </c>
      <c r="M161" s="21" t="s">
        <v>527</v>
      </c>
      <c r="N161" s="18" t="s">
        <v>584</v>
      </c>
      <c r="O161" s="21" t="s">
        <v>585</v>
      </c>
      <c r="P161" s="18" t="s">
        <v>609</v>
      </c>
      <c r="Q161" s="21" t="s">
        <v>608</v>
      </c>
      <c r="R161" s="21" t="s">
        <v>616</v>
      </c>
      <c r="S161" s="21" t="s">
        <v>617</v>
      </c>
      <c r="T161" s="20">
        <v>30</v>
      </c>
      <c r="U161" s="18" t="s">
        <v>618</v>
      </c>
      <c r="V161" s="21" t="s">
        <v>599</v>
      </c>
      <c r="W161" s="22">
        <v>1</v>
      </c>
      <c r="X161" s="23">
        <v>1550</v>
      </c>
      <c r="Y161" s="23">
        <v>1550</v>
      </c>
      <c r="Z161" s="20">
        <v>3</v>
      </c>
      <c r="AA161" s="21" t="s">
        <v>523</v>
      </c>
      <c r="AB161" s="18" t="s">
        <v>583</v>
      </c>
      <c r="AC161" s="24"/>
      <c r="AD161" s="25">
        <f t="shared" si="60"/>
        <v>1240</v>
      </c>
      <c r="AE161" s="25">
        <f t="shared" si="61"/>
        <v>310</v>
      </c>
      <c r="AF161" s="25">
        <f t="shared" si="62"/>
        <v>1500.4</v>
      </c>
      <c r="AG161" s="25">
        <f t="shared" si="63"/>
        <v>375.09999999999991</v>
      </c>
      <c r="AH161" s="26">
        <f t="shared" si="64"/>
        <v>1875.5</v>
      </c>
      <c r="AI161" s="224" t="s">
        <v>30</v>
      </c>
      <c r="AJ161" s="17" t="s">
        <v>1150</v>
      </c>
      <c r="AK161" s="285"/>
    </row>
    <row r="162" spans="1:37" x14ac:dyDescent="0.2">
      <c r="A162" s="17"/>
      <c r="B162" s="18" t="s">
        <v>15</v>
      </c>
      <c r="C162" s="19">
        <v>10</v>
      </c>
      <c r="D162" s="20">
        <v>3120</v>
      </c>
      <c r="E162" s="20">
        <v>6203</v>
      </c>
      <c r="F162" s="21" t="s">
        <v>469</v>
      </c>
      <c r="G162" s="21" t="s">
        <v>470</v>
      </c>
      <c r="H162" s="20">
        <v>5620</v>
      </c>
      <c r="I162" s="21" t="s">
        <v>474</v>
      </c>
      <c r="J162" s="17"/>
      <c r="K162" s="18" t="s">
        <v>196</v>
      </c>
      <c r="L162" s="18" t="s">
        <v>526</v>
      </c>
      <c r="M162" s="21" t="s">
        <v>527</v>
      </c>
      <c r="N162" s="18" t="s">
        <v>584</v>
      </c>
      <c r="O162" s="21" t="s">
        <v>585</v>
      </c>
      <c r="P162" s="18" t="s">
        <v>609</v>
      </c>
      <c r="Q162" s="21" t="s">
        <v>608</v>
      </c>
      <c r="R162" s="21" t="s">
        <v>620</v>
      </c>
      <c r="S162" s="21" t="s">
        <v>621</v>
      </c>
      <c r="T162" s="20">
        <v>24</v>
      </c>
      <c r="U162" s="18" t="s">
        <v>622</v>
      </c>
      <c r="V162" s="21" t="s">
        <v>586</v>
      </c>
      <c r="W162" s="22">
        <v>1</v>
      </c>
      <c r="X162" s="23">
        <v>3400</v>
      </c>
      <c r="Y162" s="23">
        <v>3400</v>
      </c>
      <c r="Z162" s="20">
        <v>2</v>
      </c>
      <c r="AA162" s="21" t="s">
        <v>523</v>
      </c>
      <c r="AB162" s="18" t="s">
        <v>583</v>
      </c>
      <c r="AC162" s="24"/>
      <c r="AD162" s="25">
        <f t="shared" si="60"/>
        <v>2720</v>
      </c>
      <c r="AE162" s="25">
        <f t="shared" si="61"/>
        <v>680</v>
      </c>
      <c r="AF162" s="25">
        <f t="shared" si="62"/>
        <v>3291.2000000000003</v>
      </c>
      <c r="AG162" s="25">
        <f t="shared" si="63"/>
        <v>822.79999999999973</v>
      </c>
      <c r="AH162" s="26">
        <f t="shared" si="64"/>
        <v>4114</v>
      </c>
      <c r="AI162" s="224" t="s">
        <v>30</v>
      </c>
      <c r="AJ162" s="17" t="s">
        <v>1150</v>
      </c>
      <c r="AK162" s="285"/>
    </row>
    <row r="163" spans="1:37" x14ac:dyDescent="0.2">
      <c r="A163" s="17"/>
      <c r="B163" s="18" t="s">
        <v>15</v>
      </c>
      <c r="C163" s="19">
        <v>10</v>
      </c>
      <c r="D163" s="20">
        <v>3120</v>
      </c>
      <c r="E163" s="20">
        <v>6203</v>
      </c>
      <c r="F163" s="21" t="s">
        <v>469</v>
      </c>
      <c r="G163" s="21" t="s">
        <v>470</v>
      </c>
      <c r="H163" s="20">
        <v>5620</v>
      </c>
      <c r="I163" s="21" t="s">
        <v>474</v>
      </c>
      <c r="J163" s="17"/>
      <c r="K163" s="18" t="s">
        <v>196</v>
      </c>
      <c r="L163" s="18" t="s">
        <v>526</v>
      </c>
      <c r="M163" s="21" t="s">
        <v>527</v>
      </c>
      <c r="N163" s="18" t="s">
        <v>584</v>
      </c>
      <c r="O163" s="21" t="s">
        <v>585</v>
      </c>
      <c r="P163" s="18" t="s">
        <v>609</v>
      </c>
      <c r="Q163" s="21" t="s">
        <v>608</v>
      </c>
      <c r="R163" s="21" t="s">
        <v>623</v>
      </c>
      <c r="S163" s="21" t="s">
        <v>624</v>
      </c>
      <c r="T163" s="20">
        <v>24</v>
      </c>
      <c r="U163" s="18" t="s">
        <v>625</v>
      </c>
      <c r="V163" s="21" t="s">
        <v>572</v>
      </c>
      <c r="W163" s="22">
        <v>1</v>
      </c>
      <c r="X163" s="23">
        <v>6600</v>
      </c>
      <c r="Y163" s="23">
        <v>6600</v>
      </c>
      <c r="Z163" s="20">
        <v>3</v>
      </c>
      <c r="AA163" s="21" t="s">
        <v>523</v>
      </c>
      <c r="AB163" s="18" t="s">
        <v>583</v>
      </c>
      <c r="AC163" s="24"/>
      <c r="AD163" s="25">
        <f t="shared" si="60"/>
        <v>5280</v>
      </c>
      <c r="AE163" s="25">
        <f t="shared" si="61"/>
        <v>1320</v>
      </c>
      <c r="AF163" s="25">
        <f t="shared" si="62"/>
        <v>6388.8</v>
      </c>
      <c r="AG163" s="25">
        <f t="shared" si="63"/>
        <v>1597.1999999999998</v>
      </c>
      <c r="AH163" s="26">
        <f t="shared" si="64"/>
        <v>7986</v>
      </c>
      <c r="AI163" s="224" t="s">
        <v>30</v>
      </c>
      <c r="AJ163" s="17" t="s">
        <v>1150</v>
      </c>
      <c r="AK163" s="285"/>
    </row>
    <row r="164" spans="1:37" x14ac:dyDescent="0.2">
      <c r="A164" s="17"/>
      <c r="B164" s="18" t="s">
        <v>15</v>
      </c>
      <c r="C164" s="19">
        <v>10</v>
      </c>
      <c r="D164" s="20">
        <v>3120</v>
      </c>
      <c r="E164" s="20">
        <v>6203</v>
      </c>
      <c r="F164" s="21" t="s">
        <v>469</v>
      </c>
      <c r="G164" s="21" t="s">
        <v>470</v>
      </c>
      <c r="H164" s="20">
        <v>5620</v>
      </c>
      <c r="I164" s="21" t="s">
        <v>474</v>
      </c>
      <c r="J164" s="17"/>
      <c r="K164" s="18" t="s">
        <v>196</v>
      </c>
      <c r="L164" s="18" t="s">
        <v>526</v>
      </c>
      <c r="M164" s="21" t="s">
        <v>527</v>
      </c>
      <c r="N164" s="18" t="s">
        <v>584</v>
      </c>
      <c r="O164" s="21" t="s">
        <v>585</v>
      </c>
      <c r="P164" s="18" t="s">
        <v>609</v>
      </c>
      <c r="Q164" s="21" t="s">
        <v>608</v>
      </c>
      <c r="R164" s="21" t="s">
        <v>626</v>
      </c>
      <c r="S164" s="21" t="s">
        <v>628</v>
      </c>
      <c r="T164" s="20">
        <v>24</v>
      </c>
      <c r="U164" s="18" t="s">
        <v>629</v>
      </c>
      <c r="V164" s="21" t="s">
        <v>627</v>
      </c>
      <c r="W164" s="22">
        <v>1</v>
      </c>
      <c r="X164" s="23">
        <v>15000</v>
      </c>
      <c r="Y164" s="23">
        <v>15000</v>
      </c>
      <c r="Z164" s="20">
        <v>4</v>
      </c>
      <c r="AA164" s="21" t="s">
        <v>523</v>
      </c>
      <c r="AB164" s="18" t="s">
        <v>583</v>
      </c>
      <c r="AC164" s="24"/>
      <c r="AD164" s="25">
        <f t="shared" si="60"/>
        <v>12000</v>
      </c>
      <c r="AE164" s="25">
        <f t="shared" si="61"/>
        <v>3000</v>
      </c>
      <c r="AF164" s="25">
        <f t="shared" si="62"/>
        <v>14520</v>
      </c>
      <c r="AG164" s="25">
        <f t="shared" si="63"/>
        <v>3630</v>
      </c>
      <c r="AH164" s="26">
        <f t="shared" si="64"/>
        <v>18150</v>
      </c>
      <c r="AI164" s="224" t="s">
        <v>30</v>
      </c>
      <c r="AJ164" s="17" t="s">
        <v>1150</v>
      </c>
      <c r="AK164" s="285"/>
    </row>
    <row r="165" spans="1:37" x14ac:dyDescent="0.2">
      <c r="A165" s="17"/>
      <c r="B165" s="18" t="s">
        <v>15</v>
      </c>
      <c r="C165" s="19">
        <v>6</v>
      </c>
      <c r="D165" s="20">
        <v>2981</v>
      </c>
      <c r="E165" s="20">
        <v>5923</v>
      </c>
      <c r="F165" s="21" t="s">
        <v>98</v>
      </c>
      <c r="G165" s="21" t="s">
        <v>99</v>
      </c>
      <c r="H165" s="20">
        <v>5020</v>
      </c>
      <c r="I165" s="21" t="s">
        <v>103</v>
      </c>
      <c r="J165" s="21" t="s">
        <v>66</v>
      </c>
      <c r="K165" s="18" t="s">
        <v>641</v>
      </c>
      <c r="L165" s="18" t="s">
        <v>526</v>
      </c>
      <c r="M165" s="21" t="s">
        <v>527</v>
      </c>
      <c r="N165" s="18" t="s">
        <v>584</v>
      </c>
      <c r="O165" s="21" t="s">
        <v>585</v>
      </c>
      <c r="P165" s="18" t="s">
        <v>642</v>
      </c>
      <c r="Q165" s="21" t="s">
        <v>640</v>
      </c>
      <c r="R165" s="21" t="s">
        <v>643</v>
      </c>
      <c r="S165" s="21" t="s">
        <v>644</v>
      </c>
      <c r="T165" s="20">
        <v>38</v>
      </c>
      <c r="U165" s="18" t="s">
        <v>645</v>
      </c>
      <c r="V165" s="21" t="s">
        <v>146</v>
      </c>
      <c r="W165" s="22">
        <v>7</v>
      </c>
      <c r="X165" s="23">
        <v>4200</v>
      </c>
      <c r="Y165" s="23">
        <v>4200</v>
      </c>
      <c r="Z165" s="20">
        <v>0</v>
      </c>
      <c r="AA165" s="21" t="s">
        <v>523</v>
      </c>
      <c r="AB165" s="18" t="s">
        <v>583</v>
      </c>
      <c r="AC165" s="24"/>
      <c r="AD165" s="25">
        <f t="shared" si="60"/>
        <v>3360</v>
      </c>
      <c r="AE165" s="25">
        <f t="shared" si="61"/>
        <v>840</v>
      </c>
      <c r="AF165" s="25">
        <f t="shared" si="62"/>
        <v>4065.6000000000004</v>
      </c>
      <c r="AG165" s="25">
        <f t="shared" si="63"/>
        <v>1016.3999999999996</v>
      </c>
      <c r="AH165" s="26">
        <f t="shared" si="64"/>
        <v>5082</v>
      </c>
      <c r="AI165" s="224" t="s">
        <v>30</v>
      </c>
      <c r="AJ165" s="17" t="s">
        <v>1147</v>
      </c>
      <c r="AK165" s="228"/>
    </row>
    <row r="166" spans="1:37" x14ac:dyDescent="0.2">
      <c r="A166" s="17"/>
      <c r="B166" s="18" t="s">
        <v>15</v>
      </c>
      <c r="C166" s="19">
        <v>6</v>
      </c>
      <c r="D166" s="20">
        <v>3001</v>
      </c>
      <c r="E166" s="20">
        <v>5928</v>
      </c>
      <c r="F166" s="21" t="s">
        <v>307</v>
      </c>
      <c r="G166" s="21" t="s">
        <v>308</v>
      </c>
      <c r="H166" s="20">
        <v>5000</v>
      </c>
      <c r="I166" s="21" t="s">
        <v>312</v>
      </c>
      <c r="J166" s="17"/>
      <c r="K166" s="18" t="s">
        <v>641</v>
      </c>
      <c r="L166" s="18" t="s">
        <v>526</v>
      </c>
      <c r="M166" s="21" t="s">
        <v>527</v>
      </c>
      <c r="N166" s="18" t="s">
        <v>584</v>
      </c>
      <c r="O166" s="21" t="s">
        <v>585</v>
      </c>
      <c r="P166" s="18" t="s">
        <v>642</v>
      </c>
      <c r="Q166" s="21" t="s">
        <v>640</v>
      </c>
      <c r="R166" s="21" t="s">
        <v>646</v>
      </c>
      <c r="S166" s="21" t="s">
        <v>647</v>
      </c>
      <c r="T166" s="20">
        <v>19</v>
      </c>
      <c r="U166" s="18" t="s">
        <v>648</v>
      </c>
      <c r="V166" s="21" t="s">
        <v>619</v>
      </c>
      <c r="W166" s="22">
        <v>1</v>
      </c>
      <c r="X166" s="23">
        <v>1000</v>
      </c>
      <c r="Y166" s="23">
        <v>7000</v>
      </c>
      <c r="Z166" s="20">
        <v>2</v>
      </c>
      <c r="AA166" s="21" t="s">
        <v>523</v>
      </c>
      <c r="AB166" s="18" t="s">
        <v>583</v>
      </c>
      <c r="AC166" s="24"/>
      <c r="AD166" s="25">
        <f t="shared" si="60"/>
        <v>800</v>
      </c>
      <c r="AE166" s="25">
        <f t="shared" si="61"/>
        <v>200</v>
      </c>
      <c r="AF166" s="25">
        <f t="shared" si="62"/>
        <v>968</v>
      </c>
      <c r="AG166" s="25">
        <f t="shared" si="63"/>
        <v>242</v>
      </c>
      <c r="AH166" s="26">
        <f t="shared" si="64"/>
        <v>1210</v>
      </c>
      <c r="AI166" s="224" t="s">
        <v>30</v>
      </c>
      <c r="AJ166" s="17" t="s">
        <v>1147</v>
      </c>
      <c r="AK166" s="227"/>
    </row>
    <row r="167" spans="1:37" x14ac:dyDescent="0.2">
      <c r="A167" s="17"/>
      <c r="B167" s="18" t="s">
        <v>15</v>
      </c>
      <c r="C167" s="19">
        <v>6</v>
      </c>
      <c r="D167" s="20">
        <v>3001</v>
      </c>
      <c r="E167" s="20">
        <v>5928</v>
      </c>
      <c r="F167" s="21" t="s">
        <v>307</v>
      </c>
      <c r="G167" s="21" t="s">
        <v>308</v>
      </c>
      <c r="H167" s="20">
        <v>5000</v>
      </c>
      <c r="I167" s="21" t="s">
        <v>312</v>
      </c>
      <c r="J167" s="17"/>
      <c r="K167" s="18" t="s">
        <v>641</v>
      </c>
      <c r="L167" s="18" t="s">
        <v>526</v>
      </c>
      <c r="M167" s="21" t="s">
        <v>527</v>
      </c>
      <c r="N167" s="18" t="s">
        <v>584</v>
      </c>
      <c r="O167" s="21" t="s">
        <v>585</v>
      </c>
      <c r="P167" s="18" t="s">
        <v>642</v>
      </c>
      <c r="Q167" s="21" t="s">
        <v>640</v>
      </c>
      <c r="R167" s="21" t="s">
        <v>646</v>
      </c>
      <c r="S167" s="21" t="s">
        <v>647</v>
      </c>
      <c r="T167" s="20">
        <v>19</v>
      </c>
      <c r="U167" s="18" t="s">
        <v>649</v>
      </c>
      <c r="V167" s="21" t="s">
        <v>578</v>
      </c>
      <c r="W167" s="22">
        <v>1</v>
      </c>
      <c r="X167" s="23">
        <v>6000</v>
      </c>
      <c r="Y167" s="23">
        <v>7000</v>
      </c>
      <c r="Z167" s="20">
        <v>2</v>
      </c>
      <c r="AA167" s="21" t="s">
        <v>523</v>
      </c>
      <c r="AB167" s="18" t="s">
        <v>583</v>
      </c>
      <c r="AC167" s="24"/>
      <c r="AD167" s="25">
        <f t="shared" si="60"/>
        <v>4800</v>
      </c>
      <c r="AE167" s="25">
        <f t="shared" si="61"/>
        <v>1200</v>
      </c>
      <c r="AF167" s="25">
        <f t="shared" si="62"/>
        <v>5808</v>
      </c>
      <c r="AG167" s="25">
        <f t="shared" si="63"/>
        <v>1452</v>
      </c>
      <c r="AH167" s="26">
        <f t="shared" si="64"/>
        <v>7260</v>
      </c>
      <c r="AI167" s="224" t="s">
        <v>30</v>
      </c>
      <c r="AJ167" s="17" t="s">
        <v>1147</v>
      </c>
      <c r="AK167" s="227"/>
    </row>
    <row r="168" spans="1:37" ht="36" x14ac:dyDescent="0.2">
      <c r="A168" s="17"/>
      <c r="B168" s="18" t="s">
        <v>15</v>
      </c>
      <c r="C168" s="19">
        <v>10</v>
      </c>
      <c r="D168" s="20">
        <v>1531</v>
      </c>
      <c r="E168" s="20">
        <v>3083</v>
      </c>
      <c r="F168" s="21" t="s">
        <v>447</v>
      </c>
      <c r="G168" s="21" t="s">
        <v>448</v>
      </c>
      <c r="H168" s="20">
        <v>6460</v>
      </c>
      <c r="I168" s="21" t="s">
        <v>237</v>
      </c>
      <c r="J168" s="21" t="s">
        <v>66</v>
      </c>
      <c r="K168" s="18" t="s">
        <v>155</v>
      </c>
      <c r="L168" s="18" t="s">
        <v>526</v>
      </c>
      <c r="M168" s="21" t="s">
        <v>527</v>
      </c>
      <c r="N168" s="18" t="s">
        <v>374</v>
      </c>
      <c r="O168" s="17"/>
      <c r="P168" s="18" t="s">
        <v>653</v>
      </c>
      <c r="Q168" s="21" t="s">
        <v>650</v>
      </c>
      <c r="R168" s="21" t="s">
        <v>655</v>
      </c>
      <c r="S168" s="21" t="s">
        <v>657</v>
      </c>
      <c r="T168" s="20">
        <v>20</v>
      </c>
      <c r="U168" s="18" t="s">
        <v>658</v>
      </c>
      <c r="V168" s="21" t="s">
        <v>656</v>
      </c>
      <c r="W168" s="22">
        <v>4</v>
      </c>
      <c r="X168" s="23">
        <v>2800</v>
      </c>
      <c r="Y168" s="23">
        <v>2800</v>
      </c>
      <c r="Z168" s="20">
        <v>0</v>
      </c>
      <c r="AA168" s="17"/>
      <c r="AB168" s="24"/>
      <c r="AC168" s="24"/>
      <c r="AD168" s="25">
        <f t="shared" si="60"/>
        <v>2240</v>
      </c>
      <c r="AE168" s="25">
        <f t="shared" si="61"/>
        <v>560</v>
      </c>
      <c r="AF168" s="25">
        <f t="shared" si="62"/>
        <v>2710.4</v>
      </c>
      <c r="AG168" s="25">
        <f t="shared" si="63"/>
        <v>677.59999999999991</v>
      </c>
      <c r="AH168" s="26">
        <f t="shared" si="64"/>
        <v>3388</v>
      </c>
      <c r="AI168" s="224" t="s">
        <v>1222</v>
      </c>
      <c r="AJ168" s="17" t="s">
        <v>1150</v>
      </c>
      <c r="AK168" s="228"/>
    </row>
    <row r="169" spans="1:37" x14ac:dyDescent="0.2">
      <c r="A169" s="17"/>
      <c r="B169" s="18" t="s">
        <v>15</v>
      </c>
      <c r="C169" s="19">
        <v>6</v>
      </c>
      <c r="D169" s="20">
        <v>2999</v>
      </c>
      <c r="E169" s="20">
        <v>5950</v>
      </c>
      <c r="F169" s="21" t="s">
        <v>698</v>
      </c>
      <c r="G169" s="21" t="s">
        <v>699</v>
      </c>
      <c r="H169" s="20">
        <v>5000</v>
      </c>
      <c r="I169" s="21" t="s">
        <v>312</v>
      </c>
      <c r="J169" s="17"/>
      <c r="K169" s="18" t="s">
        <v>20</v>
      </c>
      <c r="L169" s="18" t="s">
        <v>67</v>
      </c>
      <c r="M169" s="21" t="s">
        <v>68</v>
      </c>
      <c r="N169" s="18" t="s">
        <v>692</v>
      </c>
      <c r="O169" s="21" t="s">
        <v>693</v>
      </c>
      <c r="P169" s="18" t="s">
        <v>697</v>
      </c>
      <c r="Q169" s="21" t="s">
        <v>696</v>
      </c>
      <c r="R169" s="21" t="s">
        <v>700</v>
      </c>
      <c r="S169" s="21" t="s">
        <v>702</v>
      </c>
      <c r="T169" s="20">
        <v>29</v>
      </c>
      <c r="U169" s="18" t="s">
        <v>703</v>
      </c>
      <c r="V169" s="21" t="s">
        <v>701</v>
      </c>
      <c r="W169" s="22">
        <v>2</v>
      </c>
      <c r="X169" s="23">
        <v>6500</v>
      </c>
      <c r="Y169" s="23">
        <v>6500</v>
      </c>
      <c r="Z169" s="20">
        <v>2</v>
      </c>
      <c r="AA169" s="21" t="s">
        <v>63</v>
      </c>
      <c r="AB169" s="18" t="s">
        <v>687</v>
      </c>
      <c r="AC169" s="24"/>
      <c r="AD169" s="25">
        <f t="shared" ref="AD169:AD177" si="65">X169*0.8</f>
        <v>5200</v>
      </c>
      <c r="AE169" s="25">
        <f t="shared" ref="AE169:AE177" si="66">X169-AD169</f>
        <v>1300</v>
      </c>
      <c r="AF169" s="25">
        <f t="shared" ref="AF169:AF177" si="67">X169*1.21*0.8</f>
        <v>6292</v>
      </c>
      <c r="AG169" s="25">
        <f t="shared" ref="AG169:AG177" si="68">X169*1.21-AF169</f>
        <v>1573</v>
      </c>
      <c r="AH169" s="26">
        <f t="shared" ref="AH169:AH177" si="69">AF169+AG169</f>
        <v>7865</v>
      </c>
      <c r="AI169" s="224" t="s">
        <v>30</v>
      </c>
      <c r="AJ169" s="17" t="s">
        <v>1150</v>
      </c>
      <c r="AK169" s="227"/>
    </row>
    <row r="170" spans="1:37" x14ac:dyDescent="0.2">
      <c r="A170" s="17"/>
      <c r="B170" s="18" t="s">
        <v>15</v>
      </c>
      <c r="C170" s="19">
        <v>6</v>
      </c>
      <c r="D170" s="20">
        <v>3049</v>
      </c>
      <c r="E170" s="20">
        <v>2012</v>
      </c>
      <c r="F170" s="21" t="s">
        <v>188</v>
      </c>
      <c r="G170" s="21" t="s">
        <v>189</v>
      </c>
      <c r="H170" s="20">
        <v>5060</v>
      </c>
      <c r="I170" s="21" t="s">
        <v>192</v>
      </c>
      <c r="J170" s="17"/>
      <c r="K170" s="18" t="s">
        <v>196</v>
      </c>
      <c r="L170" s="18" t="s">
        <v>67</v>
      </c>
      <c r="M170" s="21" t="s">
        <v>68</v>
      </c>
      <c r="N170" s="18" t="s">
        <v>705</v>
      </c>
      <c r="O170" s="21" t="s">
        <v>706</v>
      </c>
      <c r="P170" s="18" t="s">
        <v>711</v>
      </c>
      <c r="Q170" s="21" t="s">
        <v>707</v>
      </c>
      <c r="R170" s="21" t="s">
        <v>708</v>
      </c>
      <c r="S170" s="21" t="s">
        <v>710</v>
      </c>
      <c r="T170" s="20">
        <v>60</v>
      </c>
      <c r="U170" s="18" t="s">
        <v>712</v>
      </c>
      <c r="V170" s="21" t="s">
        <v>709</v>
      </c>
      <c r="W170" s="22">
        <v>1</v>
      </c>
      <c r="X170" s="23">
        <v>540</v>
      </c>
      <c r="Y170" s="23">
        <v>1080</v>
      </c>
      <c r="Z170" s="20">
        <v>3</v>
      </c>
      <c r="AA170" s="21" t="s">
        <v>63</v>
      </c>
      <c r="AB170" s="18" t="s">
        <v>704</v>
      </c>
      <c r="AC170" s="24"/>
      <c r="AD170" s="25">
        <f t="shared" si="65"/>
        <v>432</v>
      </c>
      <c r="AE170" s="25">
        <f t="shared" si="66"/>
        <v>108</v>
      </c>
      <c r="AF170" s="25">
        <f t="shared" si="67"/>
        <v>522.72</v>
      </c>
      <c r="AG170" s="25">
        <f t="shared" si="68"/>
        <v>130.67999999999995</v>
      </c>
      <c r="AH170" s="26">
        <f t="shared" si="69"/>
        <v>653.4</v>
      </c>
      <c r="AI170" s="224" t="s">
        <v>30</v>
      </c>
      <c r="AJ170" s="17" t="s">
        <v>1147</v>
      </c>
      <c r="AK170" s="285"/>
    </row>
    <row r="171" spans="1:37" x14ac:dyDescent="0.2">
      <c r="A171" s="17"/>
      <c r="B171" s="18" t="s">
        <v>15</v>
      </c>
      <c r="C171" s="19">
        <v>6</v>
      </c>
      <c r="D171" s="20">
        <v>2824</v>
      </c>
      <c r="E171" s="20">
        <v>5594</v>
      </c>
      <c r="F171" s="21" t="s">
        <v>715</v>
      </c>
      <c r="G171" s="21" t="s">
        <v>716</v>
      </c>
      <c r="H171" s="20">
        <v>5500</v>
      </c>
      <c r="I171" s="21" t="s">
        <v>720</v>
      </c>
      <c r="J171" s="17"/>
      <c r="K171" s="18" t="s">
        <v>196</v>
      </c>
      <c r="L171" s="18" t="s">
        <v>67</v>
      </c>
      <c r="M171" s="21" t="s">
        <v>68</v>
      </c>
      <c r="N171" s="18" t="s">
        <v>705</v>
      </c>
      <c r="O171" s="21" t="s">
        <v>706</v>
      </c>
      <c r="P171" s="18" t="s">
        <v>714</v>
      </c>
      <c r="Q171" s="21" t="s">
        <v>713</v>
      </c>
      <c r="R171" s="21" t="s">
        <v>717</v>
      </c>
      <c r="S171" s="21" t="s">
        <v>719</v>
      </c>
      <c r="T171" s="20">
        <v>30</v>
      </c>
      <c r="U171" s="18" t="s">
        <v>721</v>
      </c>
      <c r="V171" s="21" t="s">
        <v>718</v>
      </c>
      <c r="W171" s="22">
        <v>1</v>
      </c>
      <c r="X171" s="23">
        <v>5100</v>
      </c>
      <c r="Y171" s="23">
        <v>5100</v>
      </c>
      <c r="Z171" s="20">
        <v>0</v>
      </c>
      <c r="AA171" s="21" t="s">
        <v>63</v>
      </c>
      <c r="AB171" s="18" t="s">
        <v>704</v>
      </c>
      <c r="AC171" s="24"/>
      <c r="AD171" s="25">
        <f t="shared" si="65"/>
        <v>4080</v>
      </c>
      <c r="AE171" s="25">
        <f t="shared" si="66"/>
        <v>1020</v>
      </c>
      <c r="AF171" s="25">
        <f t="shared" si="67"/>
        <v>4936.8</v>
      </c>
      <c r="AG171" s="25">
        <f t="shared" si="68"/>
        <v>1234.1999999999998</v>
      </c>
      <c r="AH171" s="26">
        <f t="shared" si="69"/>
        <v>6171</v>
      </c>
      <c r="AI171" s="224" t="s">
        <v>30</v>
      </c>
      <c r="AJ171" s="17" t="s">
        <v>1150</v>
      </c>
      <c r="AK171" s="286"/>
    </row>
    <row r="172" spans="1:37" x14ac:dyDescent="0.2">
      <c r="A172" s="17"/>
      <c r="B172" s="18" t="s">
        <v>15</v>
      </c>
      <c r="C172" s="19">
        <v>6</v>
      </c>
      <c r="D172" s="20">
        <v>2824</v>
      </c>
      <c r="E172" s="20">
        <v>5594</v>
      </c>
      <c r="F172" s="21" t="s">
        <v>715</v>
      </c>
      <c r="G172" s="21" t="s">
        <v>716</v>
      </c>
      <c r="H172" s="20">
        <v>5500</v>
      </c>
      <c r="I172" s="21" t="s">
        <v>720</v>
      </c>
      <c r="J172" s="17"/>
      <c r="K172" s="18" t="s">
        <v>196</v>
      </c>
      <c r="L172" s="18" t="s">
        <v>67</v>
      </c>
      <c r="M172" s="21" t="s">
        <v>68</v>
      </c>
      <c r="N172" s="18" t="s">
        <v>705</v>
      </c>
      <c r="O172" s="21" t="s">
        <v>706</v>
      </c>
      <c r="P172" s="18" t="s">
        <v>714</v>
      </c>
      <c r="Q172" s="21" t="s">
        <v>713</v>
      </c>
      <c r="R172" s="21" t="s">
        <v>722</v>
      </c>
      <c r="S172" s="21" t="s">
        <v>724</v>
      </c>
      <c r="T172" s="20">
        <v>30</v>
      </c>
      <c r="U172" s="18" t="s">
        <v>725</v>
      </c>
      <c r="V172" s="21" t="s">
        <v>723</v>
      </c>
      <c r="W172" s="22">
        <v>1</v>
      </c>
      <c r="X172" s="23">
        <v>3100</v>
      </c>
      <c r="Y172" s="23">
        <v>3700</v>
      </c>
      <c r="Z172" s="20">
        <v>0</v>
      </c>
      <c r="AA172" s="21" t="s">
        <v>63</v>
      </c>
      <c r="AB172" s="18" t="s">
        <v>704</v>
      </c>
      <c r="AC172" s="24"/>
      <c r="AD172" s="25">
        <f t="shared" si="65"/>
        <v>2480</v>
      </c>
      <c r="AE172" s="25">
        <f t="shared" si="66"/>
        <v>620</v>
      </c>
      <c r="AF172" s="25">
        <f t="shared" si="67"/>
        <v>3000.8</v>
      </c>
      <c r="AG172" s="25">
        <f t="shared" si="68"/>
        <v>750.19999999999982</v>
      </c>
      <c r="AH172" s="26">
        <f t="shared" si="69"/>
        <v>3751</v>
      </c>
      <c r="AI172" s="224" t="s">
        <v>30</v>
      </c>
      <c r="AJ172" s="17" t="s">
        <v>1150</v>
      </c>
      <c r="AK172" s="286"/>
    </row>
    <row r="173" spans="1:37" x14ac:dyDescent="0.2">
      <c r="A173" s="17"/>
      <c r="B173" s="18" t="s">
        <v>15</v>
      </c>
      <c r="C173" s="19">
        <v>6</v>
      </c>
      <c r="D173" s="20">
        <v>2824</v>
      </c>
      <c r="E173" s="20">
        <v>5594</v>
      </c>
      <c r="F173" s="21" t="s">
        <v>715</v>
      </c>
      <c r="G173" s="21" t="s">
        <v>716</v>
      </c>
      <c r="H173" s="20">
        <v>5500</v>
      </c>
      <c r="I173" s="21" t="s">
        <v>720</v>
      </c>
      <c r="J173" s="17"/>
      <c r="K173" s="18" t="s">
        <v>196</v>
      </c>
      <c r="L173" s="18" t="s">
        <v>67</v>
      </c>
      <c r="M173" s="21" t="s">
        <v>68</v>
      </c>
      <c r="N173" s="18" t="s">
        <v>705</v>
      </c>
      <c r="O173" s="21" t="s">
        <v>706</v>
      </c>
      <c r="P173" s="18" t="s">
        <v>714</v>
      </c>
      <c r="Q173" s="21" t="s">
        <v>713</v>
      </c>
      <c r="R173" s="21" t="s">
        <v>722</v>
      </c>
      <c r="S173" s="21" t="s">
        <v>724</v>
      </c>
      <c r="T173" s="20">
        <v>30</v>
      </c>
      <c r="U173" s="18" t="s">
        <v>727</v>
      </c>
      <c r="V173" s="21" t="s">
        <v>726</v>
      </c>
      <c r="W173" s="22">
        <v>1</v>
      </c>
      <c r="X173" s="23">
        <v>600</v>
      </c>
      <c r="Y173" s="23">
        <v>3700</v>
      </c>
      <c r="Z173" s="20">
        <v>0</v>
      </c>
      <c r="AA173" s="21" t="s">
        <v>63</v>
      </c>
      <c r="AB173" s="18" t="s">
        <v>704</v>
      </c>
      <c r="AC173" s="24"/>
      <c r="AD173" s="25">
        <f t="shared" si="65"/>
        <v>480</v>
      </c>
      <c r="AE173" s="25">
        <f t="shared" si="66"/>
        <v>120</v>
      </c>
      <c r="AF173" s="25">
        <f t="shared" si="67"/>
        <v>580.80000000000007</v>
      </c>
      <c r="AG173" s="25">
        <f t="shared" si="68"/>
        <v>145.19999999999993</v>
      </c>
      <c r="AH173" s="26">
        <f t="shared" si="69"/>
        <v>726</v>
      </c>
      <c r="AI173" s="224" t="s">
        <v>30</v>
      </c>
      <c r="AJ173" s="17" t="s">
        <v>1150</v>
      </c>
      <c r="AK173" s="286"/>
    </row>
    <row r="174" spans="1:37" x14ac:dyDescent="0.2">
      <c r="A174" s="17"/>
      <c r="B174" s="18" t="s">
        <v>15</v>
      </c>
      <c r="C174" s="19">
        <v>6</v>
      </c>
      <c r="D174" s="20">
        <v>2824</v>
      </c>
      <c r="E174" s="20">
        <v>5594</v>
      </c>
      <c r="F174" s="21" t="s">
        <v>715</v>
      </c>
      <c r="G174" s="21" t="s">
        <v>716</v>
      </c>
      <c r="H174" s="20">
        <v>5500</v>
      </c>
      <c r="I174" s="21" t="s">
        <v>720</v>
      </c>
      <c r="J174" s="17"/>
      <c r="K174" s="18" t="s">
        <v>196</v>
      </c>
      <c r="L174" s="18" t="s">
        <v>67</v>
      </c>
      <c r="M174" s="21" t="s">
        <v>68</v>
      </c>
      <c r="N174" s="18" t="s">
        <v>705</v>
      </c>
      <c r="O174" s="21" t="s">
        <v>706</v>
      </c>
      <c r="P174" s="18" t="s">
        <v>714</v>
      </c>
      <c r="Q174" s="21" t="s">
        <v>713</v>
      </c>
      <c r="R174" s="21" t="s">
        <v>728</v>
      </c>
      <c r="S174" s="21" t="s">
        <v>730</v>
      </c>
      <c r="T174" s="20">
        <v>30</v>
      </c>
      <c r="U174" s="18" t="s">
        <v>731</v>
      </c>
      <c r="V174" s="21" t="s">
        <v>729</v>
      </c>
      <c r="W174" s="22">
        <v>1</v>
      </c>
      <c r="X174" s="23">
        <v>600</v>
      </c>
      <c r="Y174" s="23">
        <v>1100</v>
      </c>
      <c r="Z174" s="20">
        <v>0</v>
      </c>
      <c r="AA174" s="21" t="s">
        <v>63</v>
      </c>
      <c r="AB174" s="18" t="s">
        <v>704</v>
      </c>
      <c r="AC174" s="24"/>
      <c r="AD174" s="25">
        <f t="shared" si="65"/>
        <v>480</v>
      </c>
      <c r="AE174" s="25">
        <f t="shared" si="66"/>
        <v>120</v>
      </c>
      <c r="AF174" s="25">
        <f t="shared" si="67"/>
        <v>580.80000000000007</v>
      </c>
      <c r="AG174" s="25">
        <f t="shared" si="68"/>
        <v>145.19999999999993</v>
      </c>
      <c r="AH174" s="26">
        <f t="shared" si="69"/>
        <v>726</v>
      </c>
      <c r="AI174" s="224" t="s">
        <v>30</v>
      </c>
      <c r="AJ174" s="17" t="s">
        <v>1150</v>
      </c>
      <c r="AK174" s="286"/>
    </row>
    <row r="175" spans="1:37" x14ac:dyDescent="0.2">
      <c r="A175" s="17"/>
      <c r="B175" s="18" t="s">
        <v>15</v>
      </c>
      <c r="C175" s="19">
        <v>6</v>
      </c>
      <c r="D175" s="20">
        <v>2824</v>
      </c>
      <c r="E175" s="20">
        <v>5594</v>
      </c>
      <c r="F175" s="21" t="s">
        <v>715</v>
      </c>
      <c r="G175" s="21" t="s">
        <v>716</v>
      </c>
      <c r="H175" s="20">
        <v>5500</v>
      </c>
      <c r="I175" s="21" t="s">
        <v>720</v>
      </c>
      <c r="J175" s="17"/>
      <c r="K175" s="18" t="s">
        <v>196</v>
      </c>
      <c r="L175" s="18" t="s">
        <v>67</v>
      </c>
      <c r="M175" s="21" t="s">
        <v>68</v>
      </c>
      <c r="N175" s="18" t="s">
        <v>705</v>
      </c>
      <c r="O175" s="21" t="s">
        <v>706</v>
      </c>
      <c r="P175" s="18" t="s">
        <v>714</v>
      </c>
      <c r="Q175" s="21" t="s">
        <v>713</v>
      </c>
      <c r="R175" s="21" t="s">
        <v>728</v>
      </c>
      <c r="S175" s="21" t="s">
        <v>730</v>
      </c>
      <c r="T175" s="20">
        <v>30</v>
      </c>
      <c r="U175" s="18" t="s">
        <v>733</v>
      </c>
      <c r="V175" s="21" t="s">
        <v>732</v>
      </c>
      <c r="W175" s="22">
        <v>1</v>
      </c>
      <c r="X175" s="23">
        <v>500</v>
      </c>
      <c r="Y175" s="23">
        <v>1100</v>
      </c>
      <c r="Z175" s="20">
        <v>0</v>
      </c>
      <c r="AA175" s="21" t="s">
        <v>63</v>
      </c>
      <c r="AB175" s="18" t="s">
        <v>704</v>
      </c>
      <c r="AC175" s="24"/>
      <c r="AD175" s="25">
        <f t="shared" si="65"/>
        <v>400</v>
      </c>
      <c r="AE175" s="25">
        <f t="shared" si="66"/>
        <v>100</v>
      </c>
      <c r="AF175" s="25">
        <f t="shared" si="67"/>
        <v>484</v>
      </c>
      <c r="AG175" s="25">
        <f t="shared" si="68"/>
        <v>121</v>
      </c>
      <c r="AH175" s="26">
        <f t="shared" si="69"/>
        <v>605</v>
      </c>
      <c r="AI175" s="224" t="s">
        <v>30</v>
      </c>
      <c r="AJ175" s="17" t="s">
        <v>1150</v>
      </c>
      <c r="AK175" s="286"/>
    </row>
    <row r="176" spans="1:37" x14ac:dyDescent="0.2">
      <c r="A176" s="17"/>
      <c r="B176" s="18" t="s">
        <v>15</v>
      </c>
      <c r="C176" s="19">
        <v>6</v>
      </c>
      <c r="D176" s="20">
        <v>3049</v>
      </c>
      <c r="E176" s="20">
        <v>2012</v>
      </c>
      <c r="F176" s="21" t="s">
        <v>188</v>
      </c>
      <c r="G176" s="21" t="s">
        <v>189</v>
      </c>
      <c r="H176" s="20">
        <v>5060</v>
      </c>
      <c r="I176" s="21" t="s">
        <v>192</v>
      </c>
      <c r="J176" s="17"/>
      <c r="K176" s="18" t="s">
        <v>196</v>
      </c>
      <c r="L176" s="18" t="s">
        <v>67</v>
      </c>
      <c r="M176" s="21" t="s">
        <v>68</v>
      </c>
      <c r="N176" s="18" t="s">
        <v>705</v>
      </c>
      <c r="O176" s="21" t="s">
        <v>706</v>
      </c>
      <c r="P176" s="18" t="s">
        <v>737</v>
      </c>
      <c r="Q176" s="21" t="s">
        <v>736</v>
      </c>
      <c r="R176" s="21" t="s">
        <v>708</v>
      </c>
      <c r="S176" s="21" t="s">
        <v>710</v>
      </c>
      <c r="T176" s="20">
        <v>60</v>
      </c>
      <c r="U176" s="18" t="s">
        <v>740</v>
      </c>
      <c r="V176" s="21" t="s">
        <v>739</v>
      </c>
      <c r="W176" s="22">
        <v>1</v>
      </c>
      <c r="X176" s="23">
        <v>540</v>
      </c>
      <c r="Y176" s="23">
        <v>1080</v>
      </c>
      <c r="Z176" s="20">
        <v>3</v>
      </c>
      <c r="AA176" s="21" t="s">
        <v>63</v>
      </c>
      <c r="AB176" s="18" t="s">
        <v>704</v>
      </c>
      <c r="AC176" s="24"/>
      <c r="AD176" s="25">
        <f t="shared" si="65"/>
        <v>432</v>
      </c>
      <c r="AE176" s="25">
        <f t="shared" si="66"/>
        <v>108</v>
      </c>
      <c r="AF176" s="25">
        <f t="shared" si="67"/>
        <v>522.72</v>
      </c>
      <c r="AG176" s="25">
        <f t="shared" si="68"/>
        <v>130.67999999999995</v>
      </c>
      <c r="AH176" s="26">
        <f t="shared" si="69"/>
        <v>653.4</v>
      </c>
      <c r="AI176" s="224" t="s">
        <v>30</v>
      </c>
      <c r="AJ176" s="17" t="s">
        <v>1150</v>
      </c>
      <c r="AK176" s="286"/>
    </row>
    <row r="177" spans="1:37" x14ac:dyDescent="0.2">
      <c r="A177" s="17"/>
      <c r="B177" s="18" t="s">
        <v>15</v>
      </c>
      <c r="C177" s="19">
        <v>6</v>
      </c>
      <c r="D177" s="20">
        <v>2999</v>
      </c>
      <c r="E177" s="20">
        <v>5950</v>
      </c>
      <c r="F177" s="21" t="s">
        <v>698</v>
      </c>
      <c r="G177" s="21" t="s">
        <v>699</v>
      </c>
      <c r="H177" s="20">
        <v>5000</v>
      </c>
      <c r="I177" s="21" t="s">
        <v>312</v>
      </c>
      <c r="J177" s="17"/>
      <c r="K177" s="18" t="s">
        <v>20</v>
      </c>
      <c r="L177" s="18" t="s">
        <v>67</v>
      </c>
      <c r="M177" s="21" t="s">
        <v>68</v>
      </c>
      <c r="N177" s="18" t="s">
        <v>745</v>
      </c>
      <c r="O177" s="21" t="s">
        <v>746</v>
      </c>
      <c r="P177" s="18" t="s">
        <v>747</v>
      </c>
      <c r="Q177" s="21" t="s">
        <v>741</v>
      </c>
      <c r="R177" s="21" t="s">
        <v>742</v>
      </c>
      <c r="S177" s="21" t="s">
        <v>744</v>
      </c>
      <c r="T177" s="20">
        <v>26</v>
      </c>
      <c r="U177" s="18" t="s">
        <v>748</v>
      </c>
      <c r="V177" s="21" t="s">
        <v>743</v>
      </c>
      <c r="W177" s="22">
        <v>1</v>
      </c>
      <c r="X177" s="23">
        <v>11250</v>
      </c>
      <c r="Y177" s="23">
        <v>11250</v>
      </c>
      <c r="Z177" s="20">
        <v>2</v>
      </c>
      <c r="AA177" s="21" t="s">
        <v>63</v>
      </c>
      <c r="AB177" s="18" t="s">
        <v>64</v>
      </c>
      <c r="AC177" s="24"/>
      <c r="AD177" s="25">
        <f t="shared" si="65"/>
        <v>9000</v>
      </c>
      <c r="AE177" s="25">
        <f t="shared" si="66"/>
        <v>2250</v>
      </c>
      <c r="AF177" s="25">
        <f t="shared" si="67"/>
        <v>10890</v>
      </c>
      <c r="AG177" s="25">
        <f t="shared" si="68"/>
        <v>2722.5</v>
      </c>
      <c r="AH177" s="26">
        <f t="shared" si="69"/>
        <v>13612.5</v>
      </c>
      <c r="AI177" s="224" t="s">
        <v>30</v>
      </c>
      <c r="AJ177" s="17" t="s">
        <v>1150</v>
      </c>
      <c r="AK177" s="227"/>
    </row>
    <row r="178" spans="1:37" x14ac:dyDescent="0.2">
      <c r="A178" s="17"/>
      <c r="B178" s="18" t="s">
        <v>15</v>
      </c>
      <c r="C178" s="19">
        <v>6</v>
      </c>
      <c r="D178" s="20">
        <v>2793</v>
      </c>
      <c r="E178" s="20">
        <v>5530</v>
      </c>
      <c r="F178" s="21" t="s">
        <v>232</v>
      </c>
      <c r="G178" s="21" t="s">
        <v>779</v>
      </c>
      <c r="H178" s="20">
        <v>5570</v>
      </c>
      <c r="I178" s="21" t="s">
        <v>782</v>
      </c>
      <c r="J178" s="17"/>
      <c r="K178" s="24"/>
      <c r="L178" s="18" t="s">
        <v>67</v>
      </c>
      <c r="M178" s="21" t="s">
        <v>68</v>
      </c>
      <c r="N178" s="18" t="s">
        <v>69</v>
      </c>
      <c r="O178" s="21" t="s">
        <v>70</v>
      </c>
      <c r="P178" s="18" t="s">
        <v>776</v>
      </c>
      <c r="Q178" s="17" t="s">
        <v>1214</v>
      </c>
      <c r="R178" s="21" t="s">
        <v>780</v>
      </c>
      <c r="S178" s="21" t="s">
        <v>781</v>
      </c>
      <c r="T178" s="20">
        <v>22</v>
      </c>
      <c r="U178" s="18" t="s">
        <v>783</v>
      </c>
      <c r="V178" s="21" t="s">
        <v>777</v>
      </c>
      <c r="W178" s="22">
        <v>1</v>
      </c>
      <c r="X178" s="23">
        <v>330.65</v>
      </c>
      <c r="Y178" s="23">
        <v>3371.75</v>
      </c>
      <c r="Z178" s="20">
        <v>0</v>
      </c>
      <c r="AA178" s="21" t="s">
        <v>63</v>
      </c>
      <c r="AB178" s="18" t="s">
        <v>64</v>
      </c>
      <c r="AC178" s="24"/>
      <c r="AD178" s="25">
        <f t="shared" ref="AD178:AD186" si="70">X178*0.8</f>
        <v>264.52</v>
      </c>
      <c r="AE178" s="25">
        <f t="shared" ref="AE178:AE186" si="71">X178-AD178</f>
        <v>66.13</v>
      </c>
      <c r="AF178" s="25">
        <f t="shared" ref="AF178:AF186" si="72">X178*1.21*0.8</f>
        <v>320.06919999999997</v>
      </c>
      <c r="AG178" s="25">
        <f t="shared" ref="AG178:AG186" si="73">X178*1.21-AF178</f>
        <v>80.017299999999977</v>
      </c>
      <c r="AH178" s="26">
        <f t="shared" ref="AH178:AH186" si="74">AF178+AG178</f>
        <v>400.08649999999994</v>
      </c>
      <c r="AI178" s="224" t="s">
        <v>30</v>
      </c>
      <c r="AJ178" s="17" t="s">
        <v>1150</v>
      </c>
      <c r="AK178" s="227"/>
    </row>
    <row r="179" spans="1:37" x14ac:dyDescent="0.2">
      <c r="A179" s="17"/>
      <c r="B179" s="18" t="s">
        <v>15</v>
      </c>
      <c r="C179" s="19">
        <v>6</v>
      </c>
      <c r="D179" s="20">
        <v>2824</v>
      </c>
      <c r="E179" s="20">
        <v>5594</v>
      </c>
      <c r="F179" s="21" t="s">
        <v>715</v>
      </c>
      <c r="G179" s="21" t="s">
        <v>716</v>
      </c>
      <c r="H179" s="20">
        <v>5500</v>
      </c>
      <c r="I179" s="21" t="s">
        <v>720</v>
      </c>
      <c r="J179" s="17"/>
      <c r="K179" s="24"/>
      <c r="L179" s="18" t="s">
        <v>67</v>
      </c>
      <c r="M179" s="21" t="s">
        <v>68</v>
      </c>
      <c r="N179" s="18" t="s">
        <v>69</v>
      </c>
      <c r="O179" s="21" t="s">
        <v>70</v>
      </c>
      <c r="P179" s="18" t="s">
        <v>776</v>
      </c>
      <c r="Q179" s="17" t="s">
        <v>1214</v>
      </c>
      <c r="R179" s="21" t="s">
        <v>784</v>
      </c>
      <c r="S179" s="21" t="s">
        <v>786</v>
      </c>
      <c r="T179" s="20">
        <v>40</v>
      </c>
      <c r="U179" s="18" t="s">
        <v>787</v>
      </c>
      <c r="V179" s="21" t="s">
        <v>785</v>
      </c>
      <c r="W179" s="22">
        <v>1</v>
      </c>
      <c r="X179" s="23">
        <v>54500</v>
      </c>
      <c r="Y179" s="23">
        <v>54500</v>
      </c>
      <c r="Z179" s="20">
        <v>0</v>
      </c>
      <c r="AA179" s="21" t="s">
        <v>63</v>
      </c>
      <c r="AB179" s="18" t="s">
        <v>64</v>
      </c>
      <c r="AC179" s="24"/>
      <c r="AD179" s="25">
        <f t="shared" si="70"/>
        <v>43600</v>
      </c>
      <c r="AE179" s="25">
        <f t="shared" si="71"/>
        <v>10900</v>
      </c>
      <c r="AF179" s="25">
        <f t="shared" si="72"/>
        <v>52756</v>
      </c>
      <c r="AG179" s="25">
        <f t="shared" si="73"/>
        <v>13189</v>
      </c>
      <c r="AH179" s="26">
        <f t="shared" si="74"/>
        <v>65945</v>
      </c>
      <c r="AI179" s="224" t="s">
        <v>30</v>
      </c>
      <c r="AJ179" s="17" t="s">
        <v>1150</v>
      </c>
      <c r="AK179" s="227"/>
    </row>
    <row r="180" spans="1:37" x14ac:dyDescent="0.2">
      <c r="A180" s="17"/>
      <c r="B180" s="18" t="s">
        <v>15</v>
      </c>
      <c r="C180" s="19">
        <v>6</v>
      </c>
      <c r="D180" s="20">
        <v>2824</v>
      </c>
      <c r="E180" s="20">
        <v>5594</v>
      </c>
      <c r="F180" s="21" t="s">
        <v>715</v>
      </c>
      <c r="G180" s="21" t="s">
        <v>716</v>
      </c>
      <c r="H180" s="20">
        <v>5500</v>
      </c>
      <c r="I180" s="21" t="s">
        <v>720</v>
      </c>
      <c r="J180" s="17"/>
      <c r="K180" s="24"/>
      <c r="L180" s="18" t="s">
        <v>67</v>
      </c>
      <c r="M180" s="21" t="s">
        <v>68</v>
      </c>
      <c r="N180" s="18" t="s">
        <v>69</v>
      </c>
      <c r="O180" s="21" t="s">
        <v>70</v>
      </c>
      <c r="P180" s="18" t="s">
        <v>776</v>
      </c>
      <c r="Q180" s="17" t="s">
        <v>1214</v>
      </c>
      <c r="R180" s="21" t="s">
        <v>788</v>
      </c>
      <c r="S180" s="21" t="s">
        <v>789</v>
      </c>
      <c r="T180" s="20">
        <v>40</v>
      </c>
      <c r="U180" s="18" t="s">
        <v>790</v>
      </c>
      <c r="V180" s="21" t="s">
        <v>72</v>
      </c>
      <c r="W180" s="22">
        <v>1</v>
      </c>
      <c r="X180" s="23">
        <v>57000</v>
      </c>
      <c r="Y180" s="23">
        <v>57000</v>
      </c>
      <c r="Z180" s="20">
        <v>1</v>
      </c>
      <c r="AA180" s="21" t="s">
        <v>63</v>
      </c>
      <c r="AB180" s="18" t="s">
        <v>64</v>
      </c>
      <c r="AC180" s="24"/>
      <c r="AD180" s="25">
        <f t="shared" si="70"/>
        <v>45600</v>
      </c>
      <c r="AE180" s="25">
        <f t="shared" si="71"/>
        <v>11400</v>
      </c>
      <c r="AF180" s="25">
        <f t="shared" si="72"/>
        <v>55176</v>
      </c>
      <c r="AG180" s="25">
        <f t="shared" si="73"/>
        <v>13794</v>
      </c>
      <c r="AH180" s="26">
        <f t="shared" si="74"/>
        <v>68970</v>
      </c>
      <c r="AI180" s="224" t="s">
        <v>30</v>
      </c>
      <c r="AJ180" s="17" t="s">
        <v>1150</v>
      </c>
      <c r="AK180" s="227"/>
    </row>
    <row r="181" spans="1:37" x14ac:dyDescent="0.2">
      <c r="A181" s="17"/>
      <c r="B181" s="18" t="s">
        <v>15</v>
      </c>
      <c r="C181" s="19">
        <v>6</v>
      </c>
      <c r="D181" s="20">
        <v>2793</v>
      </c>
      <c r="E181" s="20">
        <v>5530</v>
      </c>
      <c r="F181" s="21" t="s">
        <v>232</v>
      </c>
      <c r="G181" s="21" t="s">
        <v>779</v>
      </c>
      <c r="H181" s="20">
        <v>5570</v>
      </c>
      <c r="I181" s="21" t="s">
        <v>782</v>
      </c>
      <c r="J181" s="17"/>
      <c r="K181" s="18" t="s">
        <v>196</v>
      </c>
      <c r="L181" s="18" t="s">
        <v>67</v>
      </c>
      <c r="M181" s="21" t="s">
        <v>68</v>
      </c>
      <c r="N181" s="18" t="s">
        <v>69</v>
      </c>
      <c r="O181" s="21" t="s">
        <v>70</v>
      </c>
      <c r="P181" s="18" t="s">
        <v>794</v>
      </c>
      <c r="Q181" s="21" t="s">
        <v>792</v>
      </c>
      <c r="R181" s="21" t="s">
        <v>780</v>
      </c>
      <c r="S181" s="21" t="s">
        <v>781</v>
      </c>
      <c r="T181" s="20">
        <v>22</v>
      </c>
      <c r="U181" s="18" t="s">
        <v>795</v>
      </c>
      <c r="V181" s="21" t="s">
        <v>777</v>
      </c>
      <c r="W181" s="22">
        <v>1</v>
      </c>
      <c r="X181" s="23">
        <v>310.5</v>
      </c>
      <c r="Y181" s="23">
        <v>3371.75</v>
      </c>
      <c r="Z181" s="20">
        <v>0</v>
      </c>
      <c r="AA181" s="21" t="s">
        <v>63</v>
      </c>
      <c r="AB181" s="18" t="s">
        <v>64</v>
      </c>
      <c r="AC181" s="24"/>
      <c r="AD181" s="25">
        <f t="shared" si="70"/>
        <v>248.4</v>
      </c>
      <c r="AE181" s="25">
        <f t="shared" si="71"/>
        <v>62.099999999999994</v>
      </c>
      <c r="AF181" s="25">
        <f t="shared" si="72"/>
        <v>300.56400000000002</v>
      </c>
      <c r="AG181" s="25">
        <f t="shared" si="73"/>
        <v>75.140999999999963</v>
      </c>
      <c r="AH181" s="26">
        <f t="shared" si="74"/>
        <v>375.70499999999998</v>
      </c>
      <c r="AI181" s="224" t="s">
        <v>30</v>
      </c>
      <c r="AJ181" s="17" t="s">
        <v>1150</v>
      </c>
      <c r="AK181" s="227"/>
    </row>
    <row r="182" spans="1:37" x14ac:dyDescent="0.2">
      <c r="A182" s="17"/>
      <c r="B182" s="18" t="s">
        <v>15</v>
      </c>
      <c r="C182" s="19">
        <v>6</v>
      </c>
      <c r="D182" s="20">
        <v>2793</v>
      </c>
      <c r="E182" s="20">
        <v>5530</v>
      </c>
      <c r="F182" s="21" t="s">
        <v>232</v>
      </c>
      <c r="G182" s="21" t="s">
        <v>779</v>
      </c>
      <c r="H182" s="20">
        <v>5570</v>
      </c>
      <c r="I182" s="21" t="s">
        <v>782</v>
      </c>
      <c r="J182" s="17"/>
      <c r="K182" s="18" t="s">
        <v>196</v>
      </c>
      <c r="L182" s="18" t="s">
        <v>67</v>
      </c>
      <c r="M182" s="21" t="s">
        <v>68</v>
      </c>
      <c r="N182" s="18" t="s">
        <v>69</v>
      </c>
      <c r="O182" s="21" t="s">
        <v>70</v>
      </c>
      <c r="P182" s="18" t="s">
        <v>794</v>
      </c>
      <c r="Q182" s="21" t="s">
        <v>792</v>
      </c>
      <c r="R182" s="21" t="s">
        <v>780</v>
      </c>
      <c r="S182" s="21" t="s">
        <v>781</v>
      </c>
      <c r="T182" s="20">
        <v>22</v>
      </c>
      <c r="U182" s="18" t="s">
        <v>797</v>
      </c>
      <c r="V182" s="21" t="s">
        <v>796</v>
      </c>
      <c r="W182" s="22">
        <v>1</v>
      </c>
      <c r="X182" s="23">
        <v>368.1</v>
      </c>
      <c r="Y182" s="23">
        <v>3371.75</v>
      </c>
      <c r="Z182" s="20">
        <v>0</v>
      </c>
      <c r="AA182" s="21" t="s">
        <v>63</v>
      </c>
      <c r="AB182" s="18" t="s">
        <v>64</v>
      </c>
      <c r="AC182" s="24"/>
      <c r="AD182" s="25">
        <f t="shared" si="70"/>
        <v>294.48</v>
      </c>
      <c r="AE182" s="25">
        <f t="shared" si="71"/>
        <v>73.62</v>
      </c>
      <c r="AF182" s="25">
        <f t="shared" si="72"/>
        <v>356.32080000000002</v>
      </c>
      <c r="AG182" s="25">
        <f t="shared" si="73"/>
        <v>89.080199999999991</v>
      </c>
      <c r="AH182" s="26">
        <f t="shared" si="74"/>
        <v>445.40100000000001</v>
      </c>
      <c r="AI182" s="224" t="s">
        <v>30</v>
      </c>
      <c r="AJ182" s="17" t="s">
        <v>1150</v>
      </c>
      <c r="AK182" s="227"/>
    </row>
    <row r="183" spans="1:37" x14ac:dyDescent="0.2">
      <c r="A183" s="17"/>
      <c r="B183" s="18" t="s">
        <v>15</v>
      </c>
      <c r="C183" s="19">
        <v>6</v>
      </c>
      <c r="D183" s="20">
        <v>2793</v>
      </c>
      <c r="E183" s="20">
        <v>5530</v>
      </c>
      <c r="F183" s="21" t="s">
        <v>232</v>
      </c>
      <c r="G183" s="21" t="s">
        <v>779</v>
      </c>
      <c r="H183" s="20">
        <v>5570</v>
      </c>
      <c r="I183" s="21" t="s">
        <v>782</v>
      </c>
      <c r="J183" s="17"/>
      <c r="K183" s="18" t="s">
        <v>196</v>
      </c>
      <c r="L183" s="18" t="s">
        <v>67</v>
      </c>
      <c r="M183" s="21" t="s">
        <v>68</v>
      </c>
      <c r="N183" s="18" t="s">
        <v>69</v>
      </c>
      <c r="O183" s="21" t="s">
        <v>70</v>
      </c>
      <c r="P183" s="18" t="s">
        <v>794</v>
      </c>
      <c r="Q183" s="21" t="s">
        <v>792</v>
      </c>
      <c r="R183" s="21" t="s">
        <v>780</v>
      </c>
      <c r="S183" s="21" t="s">
        <v>781</v>
      </c>
      <c r="T183" s="20">
        <v>22</v>
      </c>
      <c r="U183" s="18" t="s">
        <v>798</v>
      </c>
      <c r="V183" s="21" t="s">
        <v>495</v>
      </c>
      <c r="W183" s="22">
        <v>1</v>
      </c>
      <c r="X183" s="23">
        <v>957.6</v>
      </c>
      <c r="Y183" s="23">
        <v>3371.75</v>
      </c>
      <c r="Z183" s="20">
        <v>0</v>
      </c>
      <c r="AA183" s="21" t="s">
        <v>63</v>
      </c>
      <c r="AB183" s="18" t="s">
        <v>64</v>
      </c>
      <c r="AC183" s="24"/>
      <c r="AD183" s="25">
        <f t="shared" si="70"/>
        <v>766.08</v>
      </c>
      <c r="AE183" s="25">
        <f t="shared" si="71"/>
        <v>191.51999999999998</v>
      </c>
      <c r="AF183" s="25">
        <f t="shared" si="72"/>
        <v>926.95679999999993</v>
      </c>
      <c r="AG183" s="25">
        <f t="shared" si="73"/>
        <v>231.73919999999998</v>
      </c>
      <c r="AH183" s="26">
        <f t="shared" si="74"/>
        <v>1158.6959999999999</v>
      </c>
      <c r="AI183" s="224" t="s">
        <v>30</v>
      </c>
      <c r="AJ183" s="17" t="s">
        <v>1150</v>
      </c>
      <c r="AK183" s="227"/>
    </row>
    <row r="184" spans="1:37" x14ac:dyDescent="0.2">
      <c r="A184" s="17"/>
      <c r="B184" s="18" t="s">
        <v>15</v>
      </c>
      <c r="C184" s="19">
        <v>6</v>
      </c>
      <c r="D184" s="20">
        <v>2793</v>
      </c>
      <c r="E184" s="20">
        <v>5530</v>
      </c>
      <c r="F184" s="21" t="s">
        <v>232</v>
      </c>
      <c r="G184" s="21" t="s">
        <v>779</v>
      </c>
      <c r="H184" s="20">
        <v>5570</v>
      </c>
      <c r="I184" s="21" t="s">
        <v>782</v>
      </c>
      <c r="J184" s="17"/>
      <c r="K184" s="18" t="s">
        <v>196</v>
      </c>
      <c r="L184" s="18" t="s">
        <v>67</v>
      </c>
      <c r="M184" s="21" t="s">
        <v>68</v>
      </c>
      <c r="N184" s="18" t="s">
        <v>69</v>
      </c>
      <c r="O184" s="21" t="s">
        <v>70</v>
      </c>
      <c r="P184" s="18" t="s">
        <v>794</v>
      </c>
      <c r="Q184" s="21" t="s">
        <v>792</v>
      </c>
      <c r="R184" s="21" t="s">
        <v>780</v>
      </c>
      <c r="S184" s="21" t="s">
        <v>781</v>
      </c>
      <c r="T184" s="20">
        <v>22</v>
      </c>
      <c r="U184" s="18" t="s">
        <v>799</v>
      </c>
      <c r="V184" s="21" t="s">
        <v>81</v>
      </c>
      <c r="W184" s="22">
        <v>1</v>
      </c>
      <c r="X184" s="23">
        <v>466.2</v>
      </c>
      <c r="Y184" s="23">
        <v>3371.75</v>
      </c>
      <c r="Z184" s="20">
        <v>0</v>
      </c>
      <c r="AA184" s="21" t="s">
        <v>63</v>
      </c>
      <c r="AB184" s="18" t="s">
        <v>64</v>
      </c>
      <c r="AC184" s="24"/>
      <c r="AD184" s="25">
        <f t="shared" si="70"/>
        <v>372.96000000000004</v>
      </c>
      <c r="AE184" s="25">
        <f t="shared" si="71"/>
        <v>93.239999999999952</v>
      </c>
      <c r="AF184" s="25">
        <f t="shared" si="72"/>
        <v>451.28160000000003</v>
      </c>
      <c r="AG184" s="25">
        <f t="shared" si="73"/>
        <v>112.82039999999995</v>
      </c>
      <c r="AH184" s="26">
        <f t="shared" si="74"/>
        <v>564.10199999999998</v>
      </c>
      <c r="AI184" s="224" t="s">
        <v>30</v>
      </c>
      <c r="AJ184" s="17" t="s">
        <v>1150</v>
      </c>
      <c r="AK184" s="227"/>
    </row>
    <row r="185" spans="1:37" x14ac:dyDescent="0.2">
      <c r="A185" s="17"/>
      <c r="B185" s="18" t="s">
        <v>15</v>
      </c>
      <c r="C185" s="19">
        <v>6</v>
      </c>
      <c r="D185" s="20">
        <v>2793</v>
      </c>
      <c r="E185" s="20">
        <v>5530</v>
      </c>
      <c r="F185" s="21" t="s">
        <v>232</v>
      </c>
      <c r="G185" s="21" t="s">
        <v>779</v>
      </c>
      <c r="H185" s="20">
        <v>5570</v>
      </c>
      <c r="I185" s="21" t="s">
        <v>782</v>
      </c>
      <c r="J185" s="17"/>
      <c r="K185" s="18" t="s">
        <v>196</v>
      </c>
      <c r="L185" s="18" t="s">
        <v>67</v>
      </c>
      <c r="M185" s="21" t="s">
        <v>68</v>
      </c>
      <c r="N185" s="18" t="s">
        <v>69</v>
      </c>
      <c r="O185" s="21" t="s">
        <v>70</v>
      </c>
      <c r="P185" s="18" t="s">
        <v>794</v>
      </c>
      <c r="Q185" s="21" t="s">
        <v>792</v>
      </c>
      <c r="R185" s="21" t="s">
        <v>780</v>
      </c>
      <c r="S185" s="21" t="s">
        <v>781</v>
      </c>
      <c r="T185" s="20">
        <v>22</v>
      </c>
      <c r="U185" s="18" t="s">
        <v>800</v>
      </c>
      <c r="V185" s="21" t="s">
        <v>81</v>
      </c>
      <c r="W185" s="22">
        <v>1</v>
      </c>
      <c r="X185" s="23">
        <v>301.5</v>
      </c>
      <c r="Y185" s="23">
        <v>3371.75</v>
      </c>
      <c r="Z185" s="20">
        <v>0</v>
      </c>
      <c r="AA185" s="21" t="s">
        <v>63</v>
      </c>
      <c r="AB185" s="18" t="s">
        <v>64</v>
      </c>
      <c r="AC185" s="24"/>
      <c r="AD185" s="25">
        <f t="shared" si="70"/>
        <v>241.20000000000002</v>
      </c>
      <c r="AE185" s="25">
        <f t="shared" si="71"/>
        <v>60.299999999999983</v>
      </c>
      <c r="AF185" s="25">
        <f t="shared" si="72"/>
        <v>291.85200000000003</v>
      </c>
      <c r="AG185" s="25">
        <f t="shared" si="73"/>
        <v>72.962999999999965</v>
      </c>
      <c r="AH185" s="26">
        <f t="shared" si="74"/>
        <v>364.815</v>
      </c>
      <c r="AI185" s="224" t="s">
        <v>30</v>
      </c>
      <c r="AJ185" s="17" t="s">
        <v>1150</v>
      </c>
      <c r="AK185" s="227"/>
    </row>
    <row r="186" spans="1:37" x14ac:dyDescent="0.2">
      <c r="A186" s="17"/>
      <c r="B186" s="18" t="s">
        <v>15</v>
      </c>
      <c r="C186" s="19">
        <v>6</v>
      </c>
      <c r="D186" s="20">
        <v>2793</v>
      </c>
      <c r="E186" s="20">
        <v>5530</v>
      </c>
      <c r="F186" s="21" t="s">
        <v>232</v>
      </c>
      <c r="G186" s="21" t="s">
        <v>779</v>
      </c>
      <c r="H186" s="20">
        <v>5570</v>
      </c>
      <c r="I186" s="21" t="s">
        <v>782</v>
      </c>
      <c r="J186" s="17"/>
      <c r="K186" s="18" t="s">
        <v>196</v>
      </c>
      <c r="L186" s="18" t="s">
        <v>67</v>
      </c>
      <c r="M186" s="21" t="s">
        <v>68</v>
      </c>
      <c r="N186" s="18" t="s">
        <v>69</v>
      </c>
      <c r="O186" s="21" t="s">
        <v>70</v>
      </c>
      <c r="P186" s="18" t="s">
        <v>794</v>
      </c>
      <c r="Q186" s="21" t="s">
        <v>792</v>
      </c>
      <c r="R186" s="21" t="s">
        <v>780</v>
      </c>
      <c r="S186" s="21" t="s">
        <v>781</v>
      </c>
      <c r="T186" s="20">
        <v>22</v>
      </c>
      <c r="U186" s="18" t="s">
        <v>802</v>
      </c>
      <c r="V186" s="21" t="s">
        <v>801</v>
      </c>
      <c r="W186" s="22">
        <v>1</v>
      </c>
      <c r="X186" s="23">
        <v>637.20000000000005</v>
      </c>
      <c r="Y186" s="23">
        <v>3371.75</v>
      </c>
      <c r="Z186" s="20">
        <v>0</v>
      </c>
      <c r="AA186" s="21" t="s">
        <v>63</v>
      </c>
      <c r="AB186" s="18" t="s">
        <v>64</v>
      </c>
      <c r="AC186" s="24"/>
      <c r="AD186" s="25">
        <f t="shared" si="70"/>
        <v>509.76000000000005</v>
      </c>
      <c r="AE186" s="25">
        <f t="shared" si="71"/>
        <v>127.44</v>
      </c>
      <c r="AF186" s="25">
        <f t="shared" si="72"/>
        <v>616.80960000000005</v>
      </c>
      <c r="AG186" s="25">
        <f t="shared" si="73"/>
        <v>154.20240000000001</v>
      </c>
      <c r="AH186" s="26">
        <f t="shared" si="74"/>
        <v>771.01200000000006</v>
      </c>
      <c r="AI186" s="224" t="s">
        <v>30</v>
      </c>
      <c r="AJ186" s="17" t="s">
        <v>1150</v>
      </c>
      <c r="AK186" s="227"/>
    </row>
    <row r="187" spans="1:37" x14ac:dyDescent="0.2">
      <c r="A187" s="17"/>
      <c r="B187" s="18" t="s">
        <v>15</v>
      </c>
      <c r="C187" s="19">
        <v>6</v>
      </c>
      <c r="D187" s="20">
        <v>3013</v>
      </c>
      <c r="E187" s="20">
        <v>5976</v>
      </c>
      <c r="F187" s="21" t="s">
        <v>825</v>
      </c>
      <c r="G187" s="21" t="s">
        <v>826</v>
      </c>
      <c r="H187" s="20">
        <v>5020</v>
      </c>
      <c r="I187" s="21" t="s">
        <v>829</v>
      </c>
      <c r="J187" s="21" t="s">
        <v>66</v>
      </c>
      <c r="K187" s="18" t="s">
        <v>155</v>
      </c>
      <c r="L187" s="18" t="s">
        <v>67</v>
      </c>
      <c r="M187" s="21" t="s">
        <v>68</v>
      </c>
      <c r="N187" s="18" t="s">
        <v>260</v>
      </c>
      <c r="O187" s="17"/>
      <c r="P187" s="18" t="s">
        <v>824</v>
      </c>
      <c r="Q187" s="21" t="s">
        <v>823</v>
      </c>
      <c r="R187" s="21" t="s">
        <v>827</v>
      </c>
      <c r="S187" s="21" t="s">
        <v>828</v>
      </c>
      <c r="T187" s="20">
        <v>68</v>
      </c>
      <c r="U187" s="18" t="s">
        <v>830</v>
      </c>
      <c r="V187" s="21" t="s">
        <v>682</v>
      </c>
      <c r="W187" s="22">
        <v>6</v>
      </c>
      <c r="X187" s="23">
        <v>1506</v>
      </c>
      <c r="Y187" s="23">
        <v>16894.560000000001</v>
      </c>
      <c r="Z187" s="20">
        <v>0</v>
      </c>
      <c r="AA187" s="17"/>
      <c r="AB187" s="24"/>
      <c r="AC187" s="24"/>
      <c r="AD187" s="25">
        <f t="shared" ref="AD187:AD199" si="75">X187*0.8</f>
        <v>1204.8</v>
      </c>
      <c r="AE187" s="25">
        <f t="shared" ref="AE187:AE199" si="76">X187-AD187</f>
        <v>301.20000000000005</v>
      </c>
      <c r="AF187" s="25">
        <f t="shared" ref="AF187:AF199" si="77">X187*1.21*0.8</f>
        <v>1457.808</v>
      </c>
      <c r="AG187" s="25">
        <f t="shared" ref="AG187:AG199" si="78">X187*1.21-AF187</f>
        <v>364.452</v>
      </c>
      <c r="AH187" s="26">
        <f t="shared" ref="AH187:AH199" si="79">AF187+AG187</f>
        <v>1822.26</v>
      </c>
      <c r="AI187" s="224" t="s">
        <v>30</v>
      </c>
      <c r="AJ187" s="17" t="s">
        <v>1150</v>
      </c>
      <c r="AK187" s="227"/>
    </row>
    <row r="188" spans="1:37" x14ac:dyDescent="0.2">
      <c r="A188" s="17"/>
      <c r="B188" s="18" t="s">
        <v>15</v>
      </c>
      <c r="C188" s="19">
        <v>6</v>
      </c>
      <c r="D188" s="20">
        <v>3013</v>
      </c>
      <c r="E188" s="20">
        <v>5976</v>
      </c>
      <c r="F188" s="21" t="s">
        <v>825</v>
      </c>
      <c r="G188" s="21" t="s">
        <v>826</v>
      </c>
      <c r="H188" s="20">
        <v>5020</v>
      </c>
      <c r="I188" s="21" t="s">
        <v>829</v>
      </c>
      <c r="J188" s="21" t="s">
        <v>66</v>
      </c>
      <c r="K188" s="18" t="s">
        <v>155</v>
      </c>
      <c r="L188" s="18" t="s">
        <v>67</v>
      </c>
      <c r="M188" s="21" t="s">
        <v>68</v>
      </c>
      <c r="N188" s="18" t="s">
        <v>260</v>
      </c>
      <c r="O188" s="17"/>
      <c r="P188" s="18" t="s">
        <v>824</v>
      </c>
      <c r="Q188" s="21" t="s">
        <v>823</v>
      </c>
      <c r="R188" s="21" t="s">
        <v>827</v>
      </c>
      <c r="S188" s="21" t="s">
        <v>828</v>
      </c>
      <c r="T188" s="20">
        <v>68</v>
      </c>
      <c r="U188" s="18" t="s">
        <v>831</v>
      </c>
      <c r="V188" s="21" t="s">
        <v>81</v>
      </c>
      <c r="W188" s="22">
        <v>3</v>
      </c>
      <c r="X188" s="23">
        <v>1845</v>
      </c>
      <c r="Y188" s="23">
        <v>16894.560000000001</v>
      </c>
      <c r="Z188" s="20">
        <v>0</v>
      </c>
      <c r="AA188" s="17"/>
      <c r="AB188" s="24"/>
      <c r="AC188" s="24"/>
      <c r="AD188" s="25">
        <f t="shared" si="75"/>
        <v>1476</v>
      </c>
      <c r="AE188" s="25">
        <f t="shared" si="76"/>
        <v>369</v>
      </c>
      <c r="AF188" s="25">
        <f t="shared" si="77"/>
        <v>1785.96</v>
      </c>
      <c r="AG188" s="25">
        <f t="shared" si="78"/>
        <v>446.48999999999978</v>
      </c>
      <c r="AH188" s="26">
        <f t="shared" si="79"/>
        <v>2232.4499999999998</v>
      </c>
      <c r="AI188" s="224" t="s">
        <v>30</v>
      </c>
      <c r="AJ188" s="17" t="s">
        <v>1150</v>
      </c>
      <c r="AK188" s="227"/>
    </row>
    <row r="189" spans="1:37" x14ac:dyDescent="0.2">
      <c r="A189" s="17"/>
      <c r="B189" s="18" t="s">
        <v>15</v>
      </c>
      <c r="C189" s="19">
        <v>6</v>
      </c>
      <c r="D189" s="20">
        <v>3013</v>
      </c>
      <c r="E189" s="20">
        <v>5976</v>
      </c>
      <c r="F189" s="21" t="s">
        <v>825</v>
      </c>
      <c r="G189" s="21" t="s">
        <v>826</v>
      </c>
      <c r="H189" s="20">
        <v>5020</v>
      </c>
      <c r="I189" s="21" t="s">
        <v>829</v>
      </c>
      <c r="J189" s="21" t="s">
        <v>66</v>
      </c>
      <c r="K189" s="18" t="s">
        <v>155</v>
      </c>
      <c r="L189" s="18" t="s">
        <v>67</v>
      </c>
      <c r="M189" s="21" t="s">
        <v>68</v>
      </c>
      <c r="N189" s="18" t="s">
        <v>260</v>
      </c>
      <c r="O189" s="17"/>
      <c r="P189" s="18" t="s">
        <v>824</v>
      </c>
      <c r="Q189" s="21" t="s">
        <v>823</v>
      </c>
      <c r="R189" s="21" t="s">
        <v>827</v>
      </c>
      <c r="S189" s="21" t="s">
        <v>828</v>
      </c>
      <c r="T189" s="20">
        <v>68</v>
      </c>
      <c r="U189" s="18" t="s">
        <v>832</v>
      </c>
      <c r="V189" s="21" t="s">
        <v>81</v>
      </c>
      <c r="W189" s="22">
        <v>3</v>
      </c>
      <c r="X189" s="23">
        <v>876</v>
      </c>
      <c r="Y189" s="23">
        <v>16894.560000000001</v>
      </c>
      <c r="Z189" s="20">
        <v>0</v>
      </c>
      <c r="AA189" s="17"/>
      <c r="AB189" s="24"/>
      <c r="AC189" s="24"/>
      <c r="AD189" s="25">
        <f t="shared" si="75"/>
        <v>700.80000000000007</v>
      </c>
      <c r="AE189" s="25">
        <f t="shared" si="76"/>
        <v>175.19999999999993</v>
      </c>
      <c r="AF189" s="25">
        <f t="shared" si="77"/>
        <v>847.96800000000007</v>
      </c>
      <c r="AG189" s="25">
        <f t="shared" si="78"/>
        <v>211.99199999999996</v>
      </c>
      <c r="AH189" s="26">
        <f t="shared" si="79"/>
        <v>1059.96</v>
      </c>
      <c r="AI189" s="224" t="s">
        <v>30</v>
      </c>
      <c r="AJ189" s="17" t="s">
        <v>1150</v>
      </c>
      <c r="AK189" s="227"/>
    </row>
    <row r="190" spans="1:37" x14ac:dyDescent="0.2">
      <c r="A190" s="17"/>
      <c r="B190" s="18" t="s">
        <v>15</v>
      </c>
      <c r="C190" s="19">
        <v>6</v>
      </c>
      <c r="D190" s="20">
        <v>3013</v>
      </c>
      <c r="E190" s="20">
        <v>5976</v>
      </c>
      <c r="F190" s="21" t="s">
        <v>825</v>
      </c>
      <c r="G190" s="21" t="s">
        <v>826</v>
      </c>
      <c r="H190" s="20">
        <v>5020</v>
      </c>
      <c r="I190" s="21" t="s">
        <v>829</v>
      </c>
      <c r="J190" s="21" t="s">
        <v>66</v>
      </c>
      <c r="K190" s="18" t="s">
        <v>155</v>
      </c>
      <c r="L190" s="18" t="s">
        <v>67</v>
      </c>
      <c r="M190" s="21" t="s">
        <v>68</v>
      </c>
      <c r="N190" s="18" t="s">
        <v>260</v>
      </c>
      <c r="O190" s="17"/>
      <c r="P190" s="18" t="s">
        <v>824</v>
      </c>
      <c r="Q190" s="21" t="s">
        <v>823</v>
      </c>
      <c r="R190" s="21" t="s">
        <v>827</v>
      </c>
      <c r="S190" s="21" t="s">
        <v>828</v>
      </c>
      <c r="T190" s="20">
        <v>68</v>
      </c>
      <c r="U190" s="18" t="s">
        <v>833</v>
      </c>
      <c r="V190" s="21" t="s">
        <v>502</v>
      </c>
      <c r="W190" s="22">
        <v>1</v>
      </c>
      <c r="X190" s="23">
        <v>348</v>
      </c>
      <c r="Y190" s="23">
        <v>16894.560000000001</v>
      </c>
      <c r="Z190" s="20">
        <v>0</v>
      </c>
      <c r="AA190" s="17"/>
      <c r="AB190" s="24"/>
      <c r="AC190" s="24"/>
      <c r="AD190" s="25">
        <f t="shared" si="75"/>
        <v>278.40000000000003</v>
      </c>
      <c r="AE190" s="25">
        <f t="shared" si="76"/>
        <v>69.599999999999966</v>
      </c>
      <c r="AF190" s="25">
        <f t="shared" si="77"/>
        <v>336.86400000000003</v>
      </c>
      <c r="AG190" s="25">
        <f t="shared" si="78"/>
        <v>84.215999999999951</v>
      </c>
      <c r="AH190" s="26">
        <f t="shared" si="79"/>
        <v>421.08</v>
      </c>
      <c r="AI190" s="224" t="s">
        <v>30</v>
      </c>
      <c r="AJ190" s="17" t="s">
        <v>1150</v>
      </c>
      <c r="AK190" s="227"/>
    </row>
    <row r="191" spans="1:37" x14ac:dyDescent="0.2">
      <c r="A191" s="17"/>
      <c r="B191" s="18" t="s">
        <v>15</v>
      </c>
      <c r="C191" s="19">
        <v>6</v>
      </c>
      <c r="D191" s="20">
        <v>3013</v>
      </c>
      <c r="E191" s="20">
        <v>5976</v>
      </c>
      <c r="F191" s="21" t="s">
        <v>825</v>
      </c>
      <c r="G191" s="21" t="s">
        <v>826</v>
      </c>
      <c r="H191" s="20">
        <v>5020</v>
      </c>
      <c r="I191" s="21" t="s">
        <v>829</v>
      </c>
      <c r="J191" s="21" t="s">
        <v>66</v>
      </c>
      <c r="K191" s="18" t="s">
        <v>155</v>
      </c>
      <c r="L191" s="18" t="s">
        <v>67</v>
      </c>
      <c r="M191" s="21" t="s">
        <v>68</v>
      </c>
      <c r="N191" s="18" t="s">
        <v>260</v>
      </c>
      <c r="O191" s="17"/>
      <c r="P191" s="18" t="s">
        <v>835</v>
      </c>
      <c r="Q191" s="21" t="s">
        <v>834</v>
      </c>
      <c r="R191" s="21" t="s">
        <v>827</v>
      </c>
      <c r="S191" s="21" t="s">
        <v>828</v>
      </c>
      <c r="T191" s="20">
        <v>68</v>
      </c>
      <c r="U191" s="18" t="s">
        <v>842</v>
      </c>
      <c r="V191" s="21" t="s">
        <v>841</v>
      </c>
      <c r="W191" s="22">
        <v>1</v>
      </c>
      <c r="X191" s="23">
        <v>826</v>
      </c>
      <c r="Y191" s="23">
        <v>16894.560000000001</v>
      </c>
      <c r="Z191" s="20">
        <v>0</v>
      </c>
      <c r="AA191" s="17"/>
      <c r="AB191" s="24"/>
      <c r="AC191" s="24"/>
      <c r="AD191" s="25">
        <f t="shared" si="75"/>
        <v>660.80000000000007</v>
      </c>
      <c r="AE191" s="25">
        <f t="shared" si="76"/>
        <v>165.19999999999993</v>
      </c>
      <c r="AF191" s="25">
        <f t="shared" si="77"/>
        <v>799.56799999999998</v>
      </c>
      <c r="AG191" s="25">
        <f t="shared" si="78"/>
        <v>199.89199999999994</v>
      </c>
      <c r="AH191" s="26">
        <f t="shared" si="79"/>
        <v>999.45999999999992</v>
      </c>
      <c r="AI191" s="224" t="s">
        <v>30</v>
      </c>
      <c r="AJ191" s="17" t="s">
        <v>1159</v>
      </c>
      <c r="AK191" s="227"/>
    </row>
    <row r="192" spans="1:37" x14ac:dyDescent="0.2">
      <c r="A192" s="17"/>
      <c r="B192" s="18" t="s">
        <v>15</v>
      </c>
      <c r="C192" s="19">
        <v>6</v>
      </c>
      <c r="D192" s="20">
        <v>3013</v>
      </c>
      <c r="E192" s="20">
        <v>5976</v>
      </c>
      <c r="F192" s="21" t="s">
        <v>825</v>
      </c>
      <c r="G192" s="21" t="s">
        <v>826</v>
      </c>
      <c r="H192" s="20">
        <v>5020</v>
      </c>
      <c r="I192" s="21" t="s">
        <v>829</v>
      </c>
      <c r="J192" s="21" t="s">
        <v>66</v>
      </c>
      <c r="K192" s="18" t="s">
        <v>155</v>
      </c>
      <c r="L192" s="18" t="s">
        <v>67</v>
      </c>
      <c r="M192" s="21" t="s">
        <v>68</v>
      </c>
      <c r="N192" s="18" t="s">
        <v>260</v>
      </c>
      <c r="O192" s="17"/>
      <c r="P192" s="18" t="s">
        <v>835</v>
      </c>
      <c r="Q192" s="21" t="s">
        <v>834</v>
      </c>
      <c r="R192" s="21" t="s">
        <v>827</v>
      </c>
      <c r="S192" s="21" t="s">
        <v>828</v>
      </c>
      <c r="T192" s="20">
        <v>68</v>
      </c>
      <c r="U192" s="18" t="s">
        <v>844</v>
      </c>
      <c r="V192" s="21" t="s">
        <v>843</v>
      </c>
      <c r="W192" s="22">
        <v>1</v>
      </c>
      <c r="X192" s="23">
        <v>974</v>
      </c>
      <c r="Y192" s="23">
        <v>16894.560000000001</v>
      </c>
      <c r="Z192" s="20">
        <v>0</v>
      </c>
      <c r="AA192" s="17"/>
      <c r="AB192" s="24"/>
      <c r="AC192" s="24"/>
      <c r="AD192" s="25">
        <f t="shared" si="75"/>
        <v>779.2</v>
      </c>
      <c r="AE192" s="25">
        <f t="shared" si="76"/>
        <v>194.79999999999995</v>
      </c>
      <c r="AF192" s="25">
        <f t="shared" si="77"/>
        <v>942.83199999999999</v>
      </c>
      <c r="AG192" s="25">
        <f t="shared" si="78"/>
        <v>235.70799999999997</v>
      </c>
      <c r="AH192" s="26">
        <f t="shared" si="79"/>
        <v>1178.54</v>
      </c>
      <c r="AI192" s="224" t="s">
        <v>30</v>
      </c>
      <c r="AJ192" s="17" t="s">
        <v>1159</v>
      </c>
      <c r="AK192" s="227"/>
    </row>
    <row r="193" spans="1:37" x14ac:dyDescent="0.2">
      <c r="A193" s="17"/>
      <c r="B193" s="18" t="s">
        <v>15</v>
      </c>
      <c r="C193" s="19">
        <v>6</v>
      </c>
      <c r="D193" s="20">
        <v>3013</v>
      </c>
      <c r="E193" s="20">
        <v>5976</v>
      </c>
      <c r="F193" s="21" t="s">
        <v>825</v>
      </c>
      <c r="G193" s="21" t="s">
        <v>826</v>
      </c>
      <c r="H193" s="20">
        <v>5020</v>
      </c>
      <c r="I193" s="21" t="s">
        <v>829</v>
      </c>
      <c r="J193" s="21" t="s">
        <v>66</v>
      </c>
      <c r="K193" s="18" t="s">
        <v>155</v>
      </c>
      <c r="L193" s="18" t="s">
        <v>67</v>
      </c>
      <c r="M193" s="21" t="s">
        <v>68</v>
      </c>
      <c r="N193" s="18" t="s">
        <v>260</v>
      </c>
      <c r="O193" s="17"/>
      <c r="P193" s="18" t="s">
        <v>835</v>
      </c>
      <c r="Q193" s="21" t="s">
        <v>834</v>
      </c>
      <c r="R193" s="21" t="s">
        <v>827</v>
      </c>
      <c r="S193" s="21" t="s">
        <v>828</v>
      </c>
      <c r="T193" s="20">
        <v>68</v>
      </c>
      <c r="U193" s="18" t="s">
        <v>845</v>
      </c>
      <c r="V193" s="21" t="s">
        <v>837</v>
      </c>
      <c r="W193" s="22">
        <v>1</v>
      </c>
      <c r="X193" s="23">
        <v>2561</v>
      </c>
      <c r="Y193" s="23">
        <v>16894.560000000001</v>
      </c>
      <c r="Z193" s="20">
        <v>0</v>
      </c>
      <c r="AA193" s="17"/>
      <c r="AB193" s="24"/>
      <c r="AC193" s="24"/>
      <c r="AD193" s="25">
        <f t="shared" si="75"/>
        <v>2048.8000000000002</v>
      </c>
      <c r="AE193" s="25">
        <f t="shared" si="76"/>
        <v>512.19999999999982</v>
      </c>
      <c r="AF193" s="25">
        <f t="shared" si="77"/>
        <v>2479.0480000000002</v>
      </c>
      <c r="AG193" s="25">
        <f t="shared" si="78"/>
        <v>619.76199999999972</v>
      </c>
      <c r="AH193" s="26">
        <f t="shared" si="79"/>
        <v>3098.81</v>
      </c>
      <c r="AI193" s="224" t="s">
        <v>30</v>
      </c>
      <c r="AJ193" s="17" t="s">
        <v>1159</v>
      </c>
      <c r="AK193" s="227"/>
    </row>
    <row r="194" spans="1:37" x14ac:dyDescent="0.2">
      <c r="A194" s="17"/>
      <c r="B194" s="18" t="s">
        <v>15</v>
      </c>
      <c r="C194" s="19">
        <v>6</v>
      </c>
      <c r="D194" s="20">
        <v>3013</v>
      </c>
      <c r="E194" s="20">
        <v>5976</v>
      </c>
      <c r="F194" s="21" t="s">
        <v>825</v>
      </c>
      <c r="G194" s="21" t="s">
        <v>826</v>
      </c>
      <c r="H194" s="20">
        <v>5020</v>
      </c>
      <c r="I194" s="21" t="s">
        <v>829</v>
      </c>
      <c r="J194" s="21" t="s">
        <v>66</v>
      </c>
      <c r="K194" s="18" t="s">
        <v>155</v>
      </c>
      <c r="L194" s="18" t="s">
        <v>67</v>
      </c>
      <c r="M194" s="21" t="s">
        <v>68</v>
      </c>
      <c r="N194" s="18" t="s">
        <v>260</v>
      </c>
      <c r="O194" s="17"/>
      <c r="P194" s="18" t="s">
        <v>835</v>
      </c>
      <c r="Q194" s="21" t="s">
        <v>834</v>
      </c>
      <c r="R194" s="21" t="s">
        <v>827</v>
      </c>
      <c r="S194" s="21" t="s">
        <v>828</v>
      </c>
      <c r="T194" s="20">
        <v>68</v>
      </c>
      <c r="U194" s="18" t="s">
        <v>846</v>
      </c>
      <c r="V194" s="21" t="s">
        <v>774</v>
      </c>
      <c r="W194" s="22">
        <v>2</v>
      </c>
      <c r="X194" s="23">
        <v>1287</v>
      </c>
      <c r="Y194" s="23">
        <v>16894.560000000001</v>
      </c>
      <c r="Z194" s="20">
        <v>0</v>
      </c>
      <c r="AA194" s="17"/>
      <c r="AB194" s="24"/>
      <c r="AC194" s="24"/>
      <c r="AD194" s="25">
        <f t="shared" si="75"/>
        <v>1029.6000000000001</v>
      </c>
      <c r="AE194" s="25">
        <f t="shared" si="76"/>
        <v>257.39999999999986</v>
      </c>
      <c r="AF194" s="25">
        <f t="shared" si="77"/>
        <v>1245.816</v>
      </c>
      <c r="AG194" s="25">
        <f t="shared" si="78"/>
        <v>311.45399999999995</v>
      </c>
      <c r="AH194" s="26">
        <f t="shared" si="79"/>
        <v>1557.27</v>
      </c>
      <c r="AI194" s="224" t="s">
        <v>30</v>
      </c>
      <c r="AJ194" s="17" t="s">
        <v>1159</v>
      </c>
      <c r="AK194" s="227"/>
    </row>
    <row r="195" spans="1:37" x14ac:dyDescent="0.2">
      <c r="A195" s="17"/>
      <c r="B195" s="18" t="s">
        <v>15</v>
      </c>
      <c r="C195" s="19">
        <v>6</v>
      </c>
      <c r="D195" s="20">
        <v>3013</v>
      </c>
      <c r="E195" s="20">
        <v>5976</v>
      </c>
      <c r="F195" s="21" t="s">
        <v>825</v>
      </c>
      <c r="G195" s="21" t="s">
        <v>826</v>
      </c>
      <c r="H195" s="20">
        <v>5020</v>
      </c>
      <c r="I195" s="21" t="s">
        <v>829</v>
      </c>
      <c r="J195" s="21" t="s">
        <v>66</v>
      </c>
      <c r="K195" s="18" t="s">
        <v>155</v>
      </c>
      <c r="L195" s="18" t="s">
        <v>67</v>
      </c>
      <c r="M195" s="21" t="s">
        <v>68</v>
      </c>
      <c r="N195" s="18" t="s">
        <v>260</v>
      </c>
      <c r="O195" s="17"/>
      <c r="P195" s="18" t="s">
        <v>835</v>
      </c>
      <c r="Q195" s="21" t="s">
        <v>834</v>
      </c>
      <c r="R195" s="21" t="s">
        <v>827</v>
      </c>
      <c r="S195" s="21" t="s">
        <v>828</v>
      </c>
      <c r="T195" s="20">
        <v>68</v>
      </c>
      <c r="U195" s="18" t="s">
        <v>847</v>
      </c>
      <c r="V195" s="21" t="s">
        <v>836</v>
      </c>
      <c r="W195" s="22">
        <v>2</v>
      </c>
      <c r="X195" s="23">
        <v>1668</v>
      </c>
      <c r="Y195" s="23">
        <v>16894.560000000001</v>
      </c>
      <c r="Z195" s="20">
        <v>0</v>
      </c>
      <c r="AA195" s="17"/>
      <c r="AB195" s="24"/>
      <c r="AC195" s="24"/>
      <c r="AD195" s="25">
        <f t="shared" si="75"/>
        <v>1334.4</v>
      </c>
      <c r="AE195" s="25">
        <f t="shared" si="76"/>
        <v>333.59999999999991</v>
      </c>
      <c r="AF195" s="25">
        <f t="shared" si="77"/>
        <v>1614.624</v>
      </c>
      <c r="AG195" s="25">
        <f t="shared" si="78"/>
        <v>403.65599999999995</v>
      </c>
      <c r="AH195" s="26">
        <f t="shared" si="79"/>
        <v>2018.28</v>
      </c>
      <c r="AI195" s="224" t="s">
        <v>30</v>
      </c>
      <c r="AJ195" s="17" t="s">
        <v>1159</v>
      </c>
      <c r="AK195" s="227"/>
    </row>
    <row r="196" spans="1:37" x14ac:dyDescent="0.2">
      <c r="A196" s="17"/>
      <c r="B196" s="18" t="s">
        <v>15</v>
      </c>
      <c r="C196" s="19">
        <v>6</v>
      </c>
      <c r="D196" s="20">
        <v>3013</v>
      </c>
      <c r="E196" s="20">
        <v>5976</v>
      </c>
      <c r="F196" s="21" t="s">
        <v>825</v>
      </c>
      <c r="G196" s="21" t="s">
        <v>826</v>
      </c>
      <c r="H196" s="20">
        <v>5020</v>
      </c>
      <c r="I196" s="21" t="s">
        <v>829</v>
      </c>
      <c r="J196" s="21" t="s">
        <v>66</v>
      </c>
      <c r="K196" s="18" t="s">
        <v>155</v>
      </c>
      <c r="L196" s="18" t="s">
        <v>67</v>
      </c>
      <c r="M196" s="21" t="s">
        <v>68</v>
      </c>
      <c r="N196" s="18" t="s">
        <v>260</v>
      </c>
      <c r="O196" s="17"/>
      <c r="P196" s="18" t="s">
        <v>835</v>
      </c>
      <c r="Q196" s="21" t="s">
        <v>834</v>
      </c>
      <c r="R196" s="21" t="s">
        <v>827</v>
      </c>
      <c r="S196" s="21" t="s">
        <v>828</v>
      </c>
      <c r="T196" s="20">
        <v>68</v>
      </c>
      <c r="U196" s="18" t="s">
        <v>848</v>
      </c>
      <c r="V196" s="21" t="s">
        <v>738</v>
      </c>
      <c r="W196" s="22">
        <v>1</v>
      </c>
      <c r="X196" s="23">
        <v>562</v>
      </c>
      <c r="Y196" s="23">
        <v>16894.560000000001</v>
      </c>
      <c r="Z196" s="20">
        <v>0</v>
      </c>
      <c r="AA196" s="17"/>
      <c r="AB196" s="24"/>
      <c r="AC196" s="24"/>
      <c r="AD196" s="25">
        <f t="shared" si="75"/>
        <v>449.6</v>
      </c>
      <c r="AE196" s="25">
        <f t="shared" si="76"/>
        <v>112.39999999999998</v>
      </c>
      <c r="AF196" s="25">
        <f t="shared" si="77"/>
        <v>544.01599999999996</v>
      </c>
      <c r="AG196" s="25">
        <f t="shared" si="78"/>
        <v>136.00400000000002</v>
      </c>
      <c r="AH196" s="26">
        <f t="shared" si="79"/>
        <v>680.02</v>
      </c>
      <c r="AI196" s="224" t="s">
        <v>30</v>
      </c>
      <c r="AJ196" s="17" t="s">
        <v>1159</v>
      </c>
      <c r="AK196" s="227"/>
    </row>
    <row r="197" spans="1:37" x14ac:dyDescent="0.2">
      <c r="A197" s="17"/>
      <c r="B197" s="18" t="s">
        <v>15</v>
      </c>
      <c r="C197" s="19">
        <v>6</v>
      </c>
      <c r="D197" s="20">
        <v>3013</v>
      </c>
      <c r="E197" s="20">
        <v>5976</v>
      </c>
      <c r="F197" s="21" t="s">
        <v>825</v>
      </c>
      <c r="G197" s="21" t="s">
        <v>826</v>
      </c>
      <c r="H197" s="20">
        <v>5020</v>
      </c>
      <c r="I197" s="21" t="s">
        <v>829</v>
      </c>
      <c r="J197" s="21" t="s">
        <v>66</v>
      </c>
      <c r="K197" s="18" t="s">
        <v>155</v>
      </c>
      <c r="L197" s="18" t="s">
        <v>67</v>
      </c>
      <c r="M197" s="21" t="s">
        <v>68</v>
      </c>
      <c r="N197" s="18" t="s">
        <v>260</v>
      </c>
      <c r="O197" s="17"/>
      <c r="P197" s="18" t="s">
        <v>835</v>
      </c>
      <c r="Q197" s="21" t="s">
        <v>834</v>
      </c>
      <c r="R197" s="21" t="s">
        <v>827</v>
      </c>
      <c r="S197" s="21" t="s">
        <v>828</v>
      </c>
      <c r="T197" s="20">
        <v>68</v>
      </c>
      <c r="U197" s="18" t="s">
        <v>849</v>
      </c>
      <c r="V197" s="21" t="s">
        <v>105</v>
      </c>
      <c r="W197" s="22">
        <v>1</v>
      </c>
      <c r="X197" s="23">
        <v>4046.56</v>
      </c>
      <c r="Y197" s="23">
        <v>16894.560000000001</v>
      </c>
      <c r="Z197" s="20">
        <v>0</v>
      </c>
      <c r="AA197" s="17"/>
      <c r="AB197" s="24"/>
      <c r="AC197" s="24"/>
      <c r="AD197" s="25">
        <f t="shared" si="75"/>
        <v>3237.248</v>
      </c>
      <c r="AE197" s="25">
        <f t="shared" si="76"/>
        <v>809.3119999999999</v>
      </c>
      <c r="AF197" s="25">
        <f t="shared" si="77"/>
        <v>3917.07008</v>
      </c>
      <c r="AG197" s="25">
        <f t="shared" si="78"/>
        <v>979.26751999999988</v>
      </c>
      <c r="AH197" s="26">
        <f t="shared" si="79"/>
        <v>4896.3375999999998</v>
      </c>
      <c r="AI197" s="224" t="s">
        <v>30</v>
      </c>
      <c r="AJ197" s="17" t="s">
        <v>1159</v>
      </c>
      <c r="AK197" s="227"/>
    </row>
    <row r="198" spans="1:37" x14ac:dyDescent="0.2">
      <c r="A198" s="17"/>
      <c r="B198" s="18" t="s">
        <v>15</v>
      </c>
      <c r="C198" s="19">
        <v>6</v>
      </c>
      <c r="D198" s="20">
        <v>3013</v>
      </c>
      <c r="E198" s="20">
        <v>5976</v>
      </c>
      <c r="F198" s="21" t="s">
        <v>825</v>
      </c>
      <c r="G198" s="21" t="s">
        <v>826</v>
      </c>
      <c r="H198" s="20">
        <v>5020</v>
      </c>
      <c r="I198" s="21" t="s">
        <v>829</v>
      </c>
      <c r="J198" s="21" t="s">
        <v>66</v>
      </c>
      <c r="K198" s="18" t="s">
        <v>155</v>
      </c>
      <c r="L198" s="18" t="s">
        <v>67</v>
      </c>
      <c r="M198" s="21" t="s">
        <v>68</v>
      </c>
      <c r="N198" s="18" t="s">
        <v>260</v>
      </c>
      <c r="O198" s="17"/>
      <c r="P198" s="18" t="s">
        <v>835</v>
      </c>
      <c r="Q198" s="21" t="s">
        <v>834</v>
      </c>
      <c r="R198" s="21" t="s">
        <v>827</v>
      </c>
      <c r="S198" s="21" t="s">
        <v>828</v>
      </c>
      <c r="T198" s="20">
        <v>68</v>
      </c>
      <c r="U198" s="18" t="s">
        <v>850</v>
      </c>
      <c r="V198" s="21" t="s">
        <v>820</v>
      </c>
      <c r="W198" s="22">
        <v>1</v>
      </c>
      <c r="X198" s="23">
        <v>395</v>
      </c>
      <c r="Y198" s="23">
        <v>16894.560000000001</v>
      </c>
      <c r="Z198" s="20">
        <v>0</v>
      </c>
      <c r="AA198" s="17"/>
      <c r="AB198" s="24"/>
      <c r="AC198" s="24"/>
      <c r="AD198" s="25">
        <f t="shared" si="75"/>
        <v>316</v>
      </c>
      <c r="AE198" s="25">
        <f t="shared" si="76"/>
        <v>79</v>
      </c>
      <c r="AF198" s="25">
        <f t="shared" si="77"/>
        <v>382.36</v>
      </c>
      <c r="AG198" s="25">
        <f t="shared" si="78"/>
        <v>95.589999999999975</v>
      </c>
      <c r="AH198" s="26">
        <f t="shared" si="79"/>
        <v>477.95</v>
      </c>
      <c r="AI198" s="224" t="s">
        <v>30</v>
      </c>
      <c r="AJ198" s="17" t="s">
        <v>1159</v>
      </c>
      <c r="AK198" s="227"/>
    </row>
    <row r="199" spans="1:37" x14ac:dyDescent="0.2">
      <c r="A199" s="17"/>
      <c r="B199" s="18" t="s">
        <v>15</v>
      </c>
      <c r="C199" s="19">
        <v>6</v>
      </c>
      <c r="D199" s="20">
        <v>3010</v>
      </c>
      <c r="E199" s="20">
        <v>5973</v>
      </c>
      <c r="F199" s="21" t="s">
        <v>459</v>
      </c>
      <c r="G199" s="21" t="s">
        <v>460</v>
      </c>
      <c r="H199" s="20">
        <v>5000</v>
      </c>
      <c r="I199" s="21" t="s">
        <v>312</v>
      </c>
      <c r="J199" s="17"/>
      <c r="K199" s="18" t="s">
        <v>20</v>
      </c>
      <c r="L199" s="18" t="s">
        <v>296</v>
      </c>
      <c r="M199" s="21" t="s">
        <v>297</v>
      </c>
      <c r="N199" s="18" t="s">
        <v>882</v>
      </c>
      <c r="O199" s="21" t="s">
        <v>883</v>
      </c>
      <c r="P199" s="18" t="s">
        <v>888</v>
      </c>
      <c r="Q199" s="21" t="s">
        <v>884</v>
      </c>
      <c r="R199" s="21" t="s">
        <v>885</v>
      </c>
      <c r="S199" s="21" t="s">
        <v>887</v>
      </c>
      <c r="T199" s="20">
        <v>65</v>
      </c>
      <c r="U199" s="18" t="s">
        <v>889</v>
      </c>
      <c r="V199" s="21" t="s">
        <v>886</v>
      </c>
      <c r="W199" s="22">
        <v>1</v>
      </c>
      <c r="X199" s="23">
        <v>41500</v>
      </c>
      <c r="Y199" s="23">
        <v>41500</v>
      </c>
      <c r="Z199" s="20">
        <v>0</v>
      </c>
      <c r="AA199" s="21" t="s">
        <v>880</v>
      </c>
      <c r="AB199" s="18" t="s">
        <v>881</v>
      </c>
      <c r="AC199" s="24"/>
      <c r="AD199" s="25">
        <f t="shared" si="75"/>
        <v>33200</v>
      </c>
      <c r="AE199" s="25">
        <f t="shared" si="76"/>
        <v>8300</v>
      </c>
      <c r="AF199" s="25">
        <f t="shared" si="77"/>
        <v>40172</v>
      </c>
      <c r="AG199" s="25">
        <f t="shared" si="78"/>
        <v>10043</v>
      </c>
      <c r="AH199" s="26">
        <f t="shared" si="79"/>
        <v>50215</v>
      </c>
      <c r="AI199" s="224" t="s">
        <v>30</v>
      </c>
      <c r="AJ199" s="17" t="s">
        <v>1147</v>
      </c>
      <c r="AK199" s="227"/>
    </row>
    <row r="200" spans="1:37" x14ac:dyDescent="0.2">
      <c r="A200" s="17"/>
      <c r="B200" s="18" t="s">
        <v>15</v>
      </c>
      <c r="C200" s="19">
        <v>6</v>
      </c>
      <c r="D200" s="20">
        <v>2809</v>
      </c>
      <c r="E200" s="20">
        <v>5561</v>
      </c>
      <c r="F200" s="21" t="s">
        <v>488</v>
      </c>
      <c r="G200" s="21" t="s">
        <v>489</v>
      </c>
      <c r="H200" s="20">
        <v>5590</v>
      </c>
      <c r="I200" s="21" t="s">
        <v>28</v>
      </c>
      <c r="J200" s="17"/>
      <c r="K200" s="18" t="s">
        <v>196</v>
      </c>
      <c r="L200" s="18" t="s">
        <v>296</v>
      </c>
      <c r="M200" s="21" t="s">
        <v>297</v>
      </c>
      <c r="N200" s="18" t="s">
        <v>426</v>
      </c>
      <c r="O200" s="21" t="s">
        <v>909</v>
      </c>
      <c r="P200" s="18" t="s">
        <v>910</v>
      </c>
      <c r="Q200" s="21" t="s">
        <v>905</v>
      </c>
      <c r="R200" s="21" t="s">
        <v>906</v>
      </c>
      <c r="S200" s="21" t="s">
        <v>908</v>
      </c>
      <c r="T200" s="20">
        <v>135</v>
      </c>
      <c r="U200" s="18" t="s">
        <v>911</v>
      </c>
      <c r="V200" s="21" t="s">
        <v>907</v>
      </c>
      <c r="W200" s="22">
        <v>1</v>
      </c>
      <c r="X200" s="23">
        <v>18000</v>
      </c>
      <c r="Y200" s="23">
        <v>18000</v>
      </c>
      <c r="Z200" s="20">
        <v>3</v>
      </c>
      <c r="AA200" s="21" t="s">
        <v>903</v>
      </c>
      <c r="AB200" s="18" t="s">
        <v>904</v>
      </c>
      <c r="AC200" s="24"/>
      <c r="AD200" s="25">
        <f t="shared" ref="AD200:AD212" si="80">X200*0.8</f>
        <v>14400</v>
      </c>
      <c r="AE200" s="25">
        <f t="shared" ref="AE200:AE212" si="81">X200-AD200</f>
        <v>3600</v>
      </c>
      <c r="AF200" s="25">
        <f t="shared" ref="AF200:AF212" si="82">X200*1.21*0.8</f>
        <v>17424</v>
      </c>
      <c r="AG200" s="25">
        <f t="shared" ref="AG200:AG212" si="83">X200*1.21-AF200</f>
        <v>4356</v>
      </c>
      <c r="AH200" s="26">
        <f t="shared" ref="AH200:AH212" si="84">AF200+AG200</f>
        <v>21780</v>
      </c>
      <c r="AI200" s="224" t="s">
        <v>30</v>
      </c>
      <c r="AJ200" s="17" t="s">
        <v>1150</v>
      </c>
      <c r="AK200" s="227"/>
    </row>
    <row r="201" spans="1:37" x14ac:dyDescent="0.2">
      <c r="A201" s="17"/>
      <c r="B201" s="18" t="s">
        <v>15</v>
      </c>
      <c r="C201" s="19">
        <v>6</v>
      </c>
      <c r="D201" s="20">
        <v>3057</v>
      </c>
      <c r="E201" s="20">
        <v>6049</v>
      </c>
      <c r="F201" s="21" t="s">
        <v>610</v>
      </c>
      <c r="G201" s="21" t="s">
        <v>611</v>
      </c>
      <c r="H201" s="20">
        <v>5060</v>
      </c>
      <c r="I201" s="21" t="s">
        <v>614</v>
      </c>
      <c r="J201" s="17"/>
      <c r="K201" s="18" t="s">
        <v>20</v>
      </c>
      <c r="L201" s="18" t="s">
        <v>296</v>
      </c>
      <c r="M201" s="21" t="s">
        <v>297</v>
      </c>
      <c r="N201" s="18" t="s">
        <v>426</v>
      </c>
      <c r="O201" s="21" t="s">
        <v>909</v>
      </c>
      <c r="P201" s="18" t="s">
        <v>917</v>
      </c>
      <c r="Q201" s="21" t="s">
        <v>915</v>
      </c>
      <c r="R201" s="21" t="s">
        <v>916</v>
      </c>
      <c r="S201" s="21" t="s">
        <v>494</v>
      </c>
      <c r="T201" s="20">
        <v>38</v>
      </c>
      <c r="U201" s="18" t="s">
        <v>918</v>
      </c>
      <c r="V201" s="21" t="s">
        <v>494</v>
      </c>
      <c r="W201" s="22">
        <v>1</v>
      </c>
      <c r="X201" s="23">
        <v>2500</v>
      </c>
      <c r="Y201" s="23">
        <v>2500</v>
      </c>
      <c r="Z201" s="20">
        <v>0</v>
      </c>
      <c r="AA201" s="21" t="s">
        <v>903</v>
      </c>
      <c r="AB201" s="18" t="s">
        <v>904</v>
      </c>
      <c r="AC201" s="24"/>
      <c r="AD201" s="25">
        <f t="shared" si="80"/>
        <v>2000</v>
      </c>
      <c r="AE201" s="25">
        <f t="shared" si="81"/>
        <v>500</v>
      </c>
      <c r="AF201" s="25">
        <f t="shared" si="82"/>
        <v>2420</v>
      </c>
      <c r="AG201" s="25">
        <f t="shared" si="83"/>
        <v>605</v>
      </c>
      <c r="AH201" s="26">
        <f t="shared" si="84"/>
        <v>3025</v>
      </c>
      <c r="AI201" s="224" t="s">
        <v>30</v>
      </c>
      <c r="AJ201" s="17" t="s">
        <v>1147</v>
      </c>
      <c r="AK201" s="227"/>
    </row>
    <row r="202" spans="1:37" x14ac:dyDescent="0.2">
      <c r="A202" s="17"/>
      <c r="B202" s="18" t="s">
        <v>15</v>
      </c>
      <c r="C202" s="19">
        <v>6</v>
      </c>
      <c r="D202" s="20">
        <v>3057</v>
      </c>
      <c r="E202" s="20">
        <v>6049</v>
      </c>
      <c r="F202" s="21" t="s">
        <v>610</v>
      </c>
      <c r="G202" s="21" t="s">
        <v>611</v>
      </c>
      <c r="H202" s="20">
        <v>5060</v>
      </c>
      <c r="I202" s="21" t="s">
        <v>614</v>
      </c>
      <c r="J202" s="17"/>
      <c r="K202" s="18" t="s">
        <v>20</v>
      </c>
      <c r="L202" s="18" t="s">
        <v>296</v>
      </c>
      <c r="M202" s="21" t="s">
        <v>297</v>
      </c>
      <c r="N202" s="18" t="s">
        <v>426</v>
      </c>
      <c r="O202" s="21" t="s">
        <v>909</v>
      </c>
      <c r="P202" s="18" t="s">
        <v>917</v>
      </c>
      <c r="Q202" s="21" t="s">
        <v>915</v>
      </c>
      <c r="R202" s="21" t="s">
        <v>919</v>
      </c>
      <c r="S202" s="21" t="s">
        <v>920</v>
      </c>
      <c r="T202" s="20">
        <v>38</v>
      </c>
      <c r="U202" s="18" t="s">
        <v>921</v>
      </c>
      <c r="V202" s="21" t="s">
        <v>901</v>
      </c>
      <c r="W202" s="22">
        <v>1</v>
      </c>
      <c r="X202" s="23">
        <v>1400</v>
      </c>
      <c r="Y202" s="23">
        <v>1400</v>
      </c>
      <c r="Z202" s="20">
        <v>1</v>
      </c>
      <c r="AA202" s="21" t="s">
        <v>903</v>
      </c>
      <c r="AB202" s="18" t="s">
        <v>904</v>
      </c>
      <c r="AC202" s="24"/>
      <c r="AD202" s="25">
        <f t="shared" si="80"/>
        <v>1120</v>
      </c>
      <c r="AE202" s="25">
        <f t="shared" si="81"/>
        <v>280</v>
      </c>
      <c r="AF202" s="25">
        <f t="shared" si="82"/>
        <v>1355.2</v>
      </c>
      <c r="AG202" s="25">
        <f t="shared" si="83"/>
        <v>338.79999999999995</v>
      </c>
      <c r="AH202" s="26">
        <f t="shared" si="84"/>
        <v>1694</v>
      </c>
      <c r="AI202" s="224" t="s">
        <v>30</v>
      </c>
      <c r="AJ202" s="17" t="s">
        <v>1147</v>
      </c>
      <c r="AK202" s="227"/>
    </row>
    <row r="203" spans="1:37" x14ac:dyDescent="0.2">
      <c r="A203" s="17"/>
      <c r="B203" s="18" t="s">
        <v>15</v>
      </c>
      <c r="C203" s="19">
        <v>6</v>
      </c>
      <c r="D203" s="20">
        <v>2809</v>
      </c>
      <c r="E203" s="20">
        <v>5561</v>
      </c>
      <c r="F203" s="21" t="s">
        <v>488</v>
      </c>
      <c r="G203" s="21" t="s">
        <v>489</v>
      </c>
      <c r="H203" s="20">
        <v>5590</v>
      </c>
      <c r="I203" s="21" t="s">
        <v>28</v>
      </c>
      <c r="J203" s="17"/>
      <c r="K203" s="18" t="s">
        <v>20</v>
      </c>
      <c r="L203" s="18" t="s">
        <v>296</v>
      </c>
      <c r="M203" s="21" t="s">
        <v>297</v>
      </c>
      <c r="N203" s="18" t="s">
        <v>426</v>
      </c>
      <c r="O203" s="21" t="s">
        <v>909</v>
      </c>
      <c r="P203" s="18" t="s">
        <v>923</v>
      </c>
      <c r="Q203" s="21" t="s">
        <v>922</v>
      </c>
      <c r="R203" s="21" t="s">
        <v>925</v>
      </c>
      <c r="S203" s="21" t="s">
        <v>926</v>
      </c>
      <c r="T203" s="20">
        <v>135</v>
      </c>
      <c r="U203" s="18" t="s">
        <v>927</v>
      </c>
      <c r="V203" s="21" t="s">
        <v>874</v>
      </c>
      <c r="W203" s="22">
        <v>1</v>
      </c>
      <c r="X203" s="23">
        <v>18000</v>
      </c>
      <c r="Y203" s="23">
        <v>18450</v>
      </c>
      <c r="Z203" s="20">
        <v>0</v>
      </c>
      <c r="AA203" s="21" t="s">
        <v>903</v>
      </c>
      <c r="AB203" s="18" t="s">
        <v>904</v>
      </c>
      <c r="AC203" s="24"/>
      <c r="AD203" s="25">
        <f t="shared" si="80"/>
        <v>14400</v>
      </c>
      <c r="AE203" s="25">
        <f t="shared" si="81"/>
        <v>3600</v>
      </c>
      <c r="AF203" s="25">
        <f t="shared" si="82"/>
        <v>17424</v>
      </c>
      <c r="AG203" s="25">
        <f t="shared" si="83"/>
        <v>4356</v>
      </c>
      <c r="AH203" s="26">
        <f t="shared" si="84"/>
        <v>21780</v>
      </c>
      <c r="AI203" s="224" t="s">
        <v>30</v>
      </c>
      <c r="AJ203" s="17" t="s">
        <v>1150</v>
      </c>
      <c r="AK203" s="227"/>
    </row>
    <row r="204" spans="1:37" x14ac:dyDescent="0.2">
      <c r="A204" s="17"/>
      <c r="B204" s="18" t="s">
        <v>15</v>
      </c>
      <c r="C204" s="19">
        <v>6</v>
      </c>
      <c r="D204" s="20">
        <v>2809</v>
      </c>
      <c r="E204" s="20">
        <v>5561</v>
      </c>
      <c r="F204" s="21" t="s">
        <v>488</v>
      </c>
      <c r="G204" s="21" t="s">
        <v>489</v>
      </c>
      <c r="H204" s="20">
        <v>5590</v>
      </c>
      <c r="I204" s="21" t="s">
        <v>28</v>
      </c>
      <c r="J204" s="17"/>
      <c r="K204" s="18" t="s">
        <v>20</v>
      </c>
      <c r="L204" s="18" t="s">
        <v>296</v>
      </c>
      <c r="M204" s="21" t="s">
        <v>297</v>
      </c>
      <c r="N204" s="18" t="s">
        <v>426</v>
      </c>
      <c r="O204" s="21" t="s">
        <v>909</v>
      </c>
      <c r="P204" s="18" t="s">
        <v>923</v>
      </c>
      <c r="Q204" s="21" t="s">
        <v>922</v>
      </c>
      <c r="R204" s="21" t="s">
        <v>925</v>
      </c>
      <c r="S204" s="21" t="s">
        <v>926</v>
      </c>
      <c r="T204" s="20">
        <v>135</v>
      </c>
      <c r="U204" s="18" t="s">
        <v>928</v>
      </c>
      <c r="V204" s="21" t="s">
        <v>890</v>
      </c>
      <c r="W204" s="22">
        <v>2</v>
      </c>
      <c r="X204" s="23">
        <v>450</v>
      </c>
      <c r="Y204" s="23">
        <v>18450</v>
      </c>
      <c r="Z204" s="20">
        <v>0</v>
      </c>
      <c r="AA204" s="21" t="s">
        <v>903</v>
      </c>
      <c r="AB204" s="18" t="s">
        <v>904</v>
      </c>
      <c r="AC204" s="24"/>
      <c r="AD204" s="25">
        <f t="shared" si="80"/>
        <v>360</v>
      </c>
      <c r="AE204" s="25">
        <f t="shared" si="81"/>
        <v>90</v>
      </c>
      <c r="AF204" s="25">
        <f t="shared" si="82"/>
        <v>435.6</v>
      </c>
      <c r="AG204" s="25">
        <f t="shared" si="83"/>
        <v>108.89999999999998</v>
      </c>
      <c r="AH204" s="26">
        <f t="shared" si="84"/>
        <v>544.5</v>
      </c>
      <c r="AI204" s="224" t="s">
        <v>30</v>
      </c>
      <c r="AJ204" s="17" t="s">
        <v>1150</v>
      </c>
      <c r="AK204" s="227"/>
    </row>
    <row r="205" spans="1:37" x14ac:dyDescent="0.2">
      <c r="A205" s="17"/>
      <c r="B205" s="18" t="s">
        <v>15</v>
      </c>
      <c r="C205" s="19">
        <v>6</v>
      </c>
      <c r="D205" s="20">
        <v>2915</v>
      </c>
      <c r="E205" s="20">
        <v>5780</v>
      </c>
      <c r="F205" s="21" t="s">
        <v>931</v>
      </c>
      <c r="G205" s="21" t="s">
        <v>932</v>
      </c>
      <c r="H205" s="20">
        <v>5310</v>
      </c>
      <c r="I205" s="21" t="s">
        <v>936</v>
      </c>
      <c r="J205" s="17"/>
      <c r="K205" s="18" t="s">
        <v>20</v>
      </c>
      <c r="L205" s="18" t="s">
        <v>296</v>
      </c>
      <c r="M205" s="21" t="s">
        <v>297</v>
      </c>
      <c r="N205" s="18" t="s">
        <v>426</v>
      </c>
      <c r="O205" s="21" t="s">
        <v>909</v>
      </c>
      <c r="P205" s="18" t="s">
        <v>930</v>
      </c>
      <c r="Q205" s="21" t="s">
        <v>929</v>
      </c>
      <c r="R205" s="21" t="s">
        <v>933</v>
      </c>
      <c r="S205" s="21" t="s">
        <v>935</v>
      </c>
      <c r="T205" s="20">
        <v>8</v>
      </c>
      <c r="U205" s="18" t="s">
        <v>937</v>
      </c>
      <c r="V205" s="21" t="s">
        <v>934</v>
      </c>
      <c r="W205" s="22">
        <v>1</v>
      </c>
      <c r="X205" s="23">
        <v>5234</v>
      </c>
      <c r="Y205" s="23">
        <v>13853</v>
      </c>
      <c r="Z205" s="20">
        <v>1</v>
      </c>
      <c r="AA205" s="21" t="s">
        <v>903</v>
      </c>
      <c r="AB205" s="18" t="s">
        <v>904</v>
      </c>
      <c r="AC205" s="24"/>
      <c r="AD205" s="25">
        <f t="shared" si="80"/>
        <v>4187.2</v>
      </c>
      <c r="AE205" s="25">
        <f t="shared" si="81"/>
        <v>1046.8000000000002</v>
      </c>
      <c r="AF205" s="25">
        <f t="shared" si="82"/>
        <v>5066.5119999999997</v>
      </c>
      <c r="AG205" s="25">
        <f t="shared" si="83"/>
        <v>1266.6279999999997</v>
      </c>
      <c r="AH205" s="26">
        <f t="shared" si="84"/>
        <v>6333.1399999999994</v>
      </c>
      <c r="AI205" s="224" t="s">
        <v>30</v>
      </c>
      <c r="AJ205" s="17" t="s">
        <v>1150</v>
      </c>
      <c r="AK205" s="227"/>
    </row>
    <row r="206" spans="1:37" x14ac:dyDescent="0.2">
      <c r="A206" s="17"/>
      <c r="B206" s="18" t="s">
        <v>15</v>
      </c>
      <c r="C206" s="19">
        <v>6</v>
      </c>
      <c r="D206" s="20">
        <v>2915</v>
      </c>
      <c r="E206" s="20">
        <v>5780</v>
      </c>
      <c r="F206" s="21" t="s">
        <v>931</v>
      </c>
      <c r="G206" s="21" t="s">
        <v>932</v>
      </c>
      <c r="H206" s="20">
        <v>5310</v>
      </c>
      <c r="I206" s="21" t="s">
        <v>936</v>
      </c>
      <c r="J206" s="17"/>
      <c r="K206" s="18" t="s">
        <v>20</v>
      </c>
      <c r="L206" s="18" t="s">
        <v>296</v>
      </c>
      <c r="M206" s="21" t="s">
        <v>297</v>
      </c>
      <c r="N206" s="18" t="s">
        <v>426</v>
      </c>
      <c r="O206" s="21" t="s">
        <v>909</v>
      </c>
      <c r="P206" s="18" t="s">
        <v>930</v>
      </c>
      <c r="Q206" s="21" t="s">
        <v>929</v>
      </c>
      <c r="R206" s="21" t="s">
        <v>933</v>
      </c>
      <c r="S206" s="21" t="s">
        <v>935</v>
      </c>
      <c r="T206" s="20">
        <v>8</v>
      </c>
      <c r="U206" s="18" t="s">
        <v>939</v>
      </c>
      <c r="V206" s="21" t="s">
        <v>938</v>
      </c>
      <c r="W206" s="22">
        <v>1</v>
      </c>
      <c r="X206" s="23">
        <v>2777</v>
      </c>
      <c r="Y206" s="23">
        <v>13853</v>
      </c>
      <c r="Z206" s="20">
        <v>1</v>
      </c>
      <c r="AA206" s="21" t="s">
        <v>903</v>
      </c>
      <c r="AB206" s="18" t="s">
        <v>904</v>
      </c>
      <c r="AC206" s="24"/>
      <c r="AD206" s="25">
        <f t="shared" si="80"/>
        <v>2221.6</v>
      </c>
      <c r="AE206" s="25">
        <f t="shared" si="81"/>
        <v>555.40000000000009</v>
      </c>
      <c r="AF206" s="25">
        <f t="shared" si="82"/>
        <v>2688.1360000000004</v>
      </c>
      <c r="AG206" s="25">
        <f t="shared" si="83"/>
        <v>672.03399999999965</v>
      </c>
      <c r="AH206" s="26">
        <f t="shared" si="84"/>
        <v>3360.17</v>
      </c>
      <c r="AI206" s="224" t="s">
        <v>30</v>
      </c>
      <c r="AJ206" s="17" t="s">
        <v>1150</v>
      </c>
      <c r="AK206" s="227"/>
    </row>
    <row r="207" spans="1:37" x14ac:dyDescent="0.2">
      <c r="A207" s="17"/>
      <c r="B207" s="18" t="s">
        <v>15</v>
      </c>
      <c r="C207" s="19">
        <v>6</v>
      </c>
      <c r="D207" s="20">
        <v>2915</v>
      </c>
      <c r="E207" s="20">
        <v>5780</v>
      </c>
      <c r="F207" s="21" t="s">
        <v>931</v>
      </c>
      <c r="G207" s="21" t="s">
        <v>932</v>
      </c>
      <c r="H207" s="20">
        <v>5310</v>
      </c>
      <c r="I207" s="21" t="s">
        <v>936</v>
      </c>
      <c r="J207" s="17"/>
      <c r="K207" s="18" t="s">
        <v>20</v>
      </c>
      <c r="L207" s="18" t="s">
        <v>296</v>
      </c>
      <c r="M207" s="21" t="s">
        <v>297</v>
      </c>
      <c r="N207" s="18" t="s">
        <v>426</v>
      </c>
      <c r="O207" s="21" t="s">
        <v>909</v>
      </c>
      <c r="P207" s="18" t="s">
        <v>930</v>
      </c>
      <c r="Q207" s="21" t="s">
        <v>929</v>
      </c>
      <c r="R207" s="21" t="s">
        <v>933</v>
      </c>
      <c r="S207" s="21" t="s">
        <v>935</v>
      </c>
      <c r="T207" s="20">
        <v>8</v>
      </c>
      <c r="U207" s="18" t="s">
        <v>941</v>
      </c>
      <c r="V207" s="21" t="s">
        <v>940</v>
      </c>
      <c r="W207" s="22">
        <v>1</v>
      </c>
      <c r="X207" s="23">
        <v>2725</v>
      </c>
      <c r="Y207" s="23">
        <v>13853</v>
      </c>
      <c r="Z207" s="20">
        <v>1</v>
      </c>
      <c r="AA207" s="21" t="s">
        <v>903</v>
      </c>
      <c r="AB207" s="18" t="s">
        <v>904</v>
      </c>
      <c r="AC207" s="24"/>
      <c r="AD207" s="25">
        <f t="shared" si="80"/>
        <v>2180</v>
      </c>
      <c r="AE207" s="25">
        <f t="shared" si="81"/>
        <v>545</v>
      </c>
      <c r="AF207" s="25">
        <f t="shared" si="82"/>
        <v>2637.8</v>
      </c>
      <c r="AG207" s="25">
        <f t="shared" si="83"/>
        <v>659.44999999999982</v>
      </c>
      <c r="AH207" s="26">
        <f t="shared" si="84"/>
        <v>3297.25</v>
      </c>
      <c r="AI207" s="224" t="s">
        <v>30</v>
      </c>
      <c r="AJ207" s="17" t="s">
        <v>1150</v>
      </c>
      <c r="AK207" s="227"/>
    </row>
    <row r="208" spans="1:37" x14ac:dyDescent="0.2">
      <c r="A208" s="17"/>
      <c r="B208" s="18" t="s">
        <v>15</v>
      </c>
      <c r="C208" s="19">
        <v>6</v>
      </c>
      <c r="D208" s="20">
        <v>2915</v>
      </c>
      <c r="E208" s="20">
        <v>5780</v>
      </c>
      <c r="F208" s="21" t="s">
        <v>931</v>
      </c>
      <c r="G208" s="21" t="s">
        <v>932</v>
      </c>
      <c r="H208" s="20">
        <v>5310</v>
      </c>
      <c r="I208" s="21" t="s">
        <v>936</v>
      </c>
      <c r="J208" s="17"/>
      <c r="K208" s="18" t="s">
        <v>20</v>
      </c>
      <c r="L208" s="18" t="s">
        <v>296</v>
      </c>
      <c r="M208" s="21" t="s">
        <v>297</v>
      </c>
      <c r="N208" s="18" t="s">
        <v>426</v>
      </c>
      <c r="O208" s="21" t="s">
        <v>909</v>
      </c>
      <c r="P208" s="18" t="s">
        <v>930</v>
      </c>
      <c r="Q208" s="21" t="s">
        <v>929</v>
      </c>
      <c r="R208" s="21" t="s">
        <v>933</v>
      </c>
      <c r="S208" s="21" t="s">
        <v>935</v>
      </c>
      <c r="T208" s="20">
        <v>8</v>
      </c>
      <c r="U208" s="18" t="s">
        <v>942</v>
      </c>
      <c r="V208" s="21" t="s">
        <v>940</v>
      </c>
      <c r="W208" s="22">
        <v>1</v>
      </c>
      <c r="X208" s="23">
        <v>3117</v>
      </c>
      <c r="Y208" s="23">
        <v>13853</v>
      </c>
      <c r="Z208" s="20">
        <v>1</v>
      </c>
      <c r="AA208" s="21" t="s">
        <v>903</v>
      </c>
      <c r="AB208" s="18" t="s">
        <v>904</v>
      </c>
      <c r="AC208" s="24"/>
      <c r="AD208" s="25">
        <f t="shared" si="80"/>
        <v>2493.6000000000004</v>
      </c>
      <c r="AE208" s="25">
        <f t="shared" si="81"/>
        <v>623.39999999999964</v>
      </c>
      <c r="AF208" s="25">
        <f t="shared" si="82"/>
        <v>3017.2559999999999</v>
      </c>
      <c r="AG208" s="25">
        <f t="shared" si="83"/>
        <v>754.31399999999985</v>
      </c>
      <c r="AH208" s="26">
        <f t="shared" si="84"/>
        <v>3771.5699999999997</v>
      </c>
      <c r="AI208" s="224" t="s">
        <v>30</v>
      </c>
      <c r="AJ208" s="17" t="s">
        <v>1150</v>
      </c>
      <c r="AK208" s="227"/>
    </row>
    <row r="209" spans="1:37" x14ac:dyDescent="0.2">
      <c r="A209" s="17"/>
      <c r="B209" s="18" t="s">
        <v>15</v>
      </c>
      <c r="C209" s="19">
        <v>6</v>
      </c>
      <c r="D209" s="20">
        <v>2809</v>
      </c>
      <c r="E209" s="20">
        <v>5561</v>
      </c>
      <c r="F209" s="21" t="s">
        <v>488</v>
      </c>
      <c r="G209" s="21" t="s">
        <v>489</v>
      </c>
      <c r="H209" s="20">
        <v>5590</v>
      </c>
      <c r="I209" s="21" t="s">
        <v>28</v>
      </c>
      <c r="J209" s="17"/>
      <c r="K209" s="18" t="s">
        <v>20</v>
      </c>
      <c r="L209" s="18" t="s">
        <v>296</v>
      </c>
      <c r="M209" s="21" t="s">
        <v>297</v>
      </c>
      <c r="N209" s="18" t="s">
        <v>426</v>
      </c>
      <c r="O209" s="21" t="s">
        <v>909</v>
      </c>
      <c r="P209" s="18" t="s">
        <v>930</v>
      </c>
      <c r="Q209" s="21" t="s">
        <v>929</v>
      </c>
      <c r="R209" s="21" t="s">
        <v>943</v>
      </c>
      <c r="S209" s="21" t="s">
        <v>944</v>
      </c>
      <c r="T209" s="20">
        <v>86</v>
      </c>
      <c r="U209" s="18" t="s">
        <v>945</v>
      </c>
      <c r="V209" s="21" t="s">
        <v>924</v>
      </c>
      <c r="W209" s="22">
        <v>1</v>
      </c>
      <c r="X209" s="23">
        <v>2200</v>
      </c>
      <c r="Y209" s="23">
        <v>37200</v>
      </c>
      <c r="Z209" s="20">
        <v>1</v>
      </c>
      <c r="AA209" s="21" t="s">
        <v>903</v>
      </c>
      <c r="AB209" s="18" t="s">
        <v>904</v>
      </c>
      <c r="AC209" s="24"/>
      <c r="AD209" s="25">
        <f t="shared" si="80"/>
        <v>1760</v>
      </c>
      <c r="AE209" s="25">
        <f t="shared" si="81"/>
        <v>440</v>
      </c>
      <c r="AF209" s="25">
        <f t="shared" si="82"/>
        <v>2129.6</v>
      </c>
      <c r="AG209" s="25">
        <f t="shared" si="83"/>
        <v>532.40000000000009</v>
      </c>
      <c r="AH209" s="26">
        <f t="shared" si="84"/>
        <v>2662</v>
      </c>
      <c r="AI209" s="224" t="s">
        <v>30</v>
      </c>
      <c r="AJ209" s="17" t="s">
        <v>1150</v>
      </c>
      <c r="AK209" s="227"/>
    </row>
    <row r="210" spans="1:37" ht="36" x14ac:dyDescent="0.2">
      <c r="A210" s="17"/>
      <c r="B210" s="18" t="s">
        <v>15</v>
      </c>
      <c r="C210" s="19">
        <v>10</v>
      </c>
      <c r="D210" s="20">
        <v>1527</v>
      </c>
      <c r="E210" s="20">
        <v>3075</v>
      </c>
      <c r="F210" s="21" t="s">
        <v>232</v>
      </c>
      <c r="G210" s="21" t="s">
        <v>233</v>
      </c>
      <c r="H210" s="20">
        <v>6460</v>
      </c>
      <c r="I210" s="21" t="s">
        <v>237</v>
      </c>
      <c r="J210" s="17"/>
      <c r="K210" s="24"/>
      <c r="L210" s="18" t="s">
        <v>296</v>
      </c>
      <c r="M210" s="21" t="s">
        <v>297</v>
      </c>
      <c r="N210" s="18" t="s">
        <v>425</v>
      </c>
      <c r="O210" s="21" t="s">
        <v>948</v>
      </c>
      <c r="P210" s="18" t="s">
        <v>949</v>
      </c>
      <c r="Q210" s="17" t="s">
        <v>1219</v>
      </c>
      <c r="R210" s="21" t="s">
        <v>950</v>
      </c>
      <c r="S210" s="21" t="s">
        <v>952</v>
      </c>
      <c r="T210" s="20">
        <v>42</v>
      </c>
      <c r="U210" s="18" t="s">
        <v>953</v>
      </c>
      <c r="V210" s="21" t="s">
        <v>951</v>
      </c>
      <c r="W210" s="22">
        <v>1</v>
      </c>
      <c r="X210" s="23">
        <v>4896</v>
      </c>
      <c r="Y210" s="23">
        <v>4896</v>
      </c>
      <c r="Z210" s="20">
        <v>0</v>
      </c>
      <c r="AA210" s="21" t="s">
        <v>946</v>
      </c>
      <c r="AB210" s="18" t="s">
        <v>947</v>
      </c>
      <c r="AC210" s="24"/>
      <c r="AD210" s="25">
        <f t="shared" si="80"/>
        <v>3916.8</v>
      </c>
      <c r="AE210" s="25">
        <f t="shared" si="81"/>
        <v>979.19999999999982</v>
      </c>
      <c r="AF210" s="25">
        <f t="shared" si="82"/>
        <v>4739.3280000000004</v>
      </c>
      <c r="AG210" s="25">
        <f t="shared" si="83"/>
        <v>1184.8319999999994</v>
      </c>
      <c r="AH210" s="26">
        <f t="shared" si="84"/>
        <v>5924.16</v>
      </c>
      <c r="AI210" s="224" t="s">
        <v>1222</v>
      </c>
      <c r="AJ210" s="17" t="s">
        <v>1147</v>
      </c>
      <c r="AK210" s="227"/>
    </row>
    <row r="211" spans="1:37" x14ac:dyDescent="0.2">
      <c r="A211" s="17"/>
      <c r="B211" s="18" t="s">
        <v>15</v>
      </c>
      <c r="C211" s="19">
        <v>10</v>
      </c>
      <c r="D211" s="20">
        <v>3120</v>
      </c>
      <c r="E211" s="20">
        <v>6202</v>
      </c>
      <c r="F211" s="21" t="s">
        <v>469</v>
      </c>
      <c r="G211" s="21" t="s">
        <v>470</v>
      </c>
      <c r="H211" s="20">
        <v>5620</v>
      </c>
      <c r="I211" s="21" t="s">
        <v>474</v>
      </c>
      <c r="J211" s="17"/>
      <c r="K211" s="24"/>
      <c r="L211" s="18" t="s">
        <v>296</v>
      </c>
      <c r="M211" s="21" t="s">
        <v>297</v>
      </c>
      <c r="N211" s="18" t="s">
        <v>425</v>
      </c>
      <c r="O211" s="21" t="s">
        <v>948</v>
      </c>
      <c r="P211" s="18" t="s">
        <v>949</v>
      </c>
      <c r="Q211" s="17" t="s">
        <v>1219</v>
      </c>
      <c r="R211" s="21" t="s">
        <v>954</v>
      </c>
      <c r="S211" s="21" t="s">
        <v>955</v>
      </c>
      <c r="T211" s="20">
        <v>26</v>
      </c>
      <c r="U211" s="18" t="s">
        <v>956</v>
      </c>
      <c r="V211" s="21" t="s">
        <v>898</v>
      </c>
      <c r="W211" s="22">
        <v>1</v>
      </c>
      <c r="X211" s="23">
        <v>4000</v>
      </c>
      <c r="Y211" s="23">
        <v>7000</v>
      </c>
      <c r="Z211" s="20">
        <v>1</v>
      </c>
      <c r="AA211" s="21" t="s">
        <v>946</v>
      </c>
      <c r="AB211" s="18" t="s">
        <v>947</v>
      </c>
      <c r="AC211" s="24"/>
      <c r="AD211" s="25">
        <f t="shared" si="80"/>
        <v>3200</v>
      </c>
      <c r="AE211" s="25">
        <f t="shared" si="81"/>
        <v>800</v>
      </c>
      <c r="AF211" s="25">
        <f t="shared" si="82"/>
        <v>3872</v>
      </c>
      <c r="AG211" s="25">
        <f t="shared" si="83"/>
        <v>968</v>
      </c>
      <c r="AH211" s="26">
        <f t="shared" si="84"/>
        <v>4840</v>
      </c>
      <c r="AI211" s="224" t="s">
        <v>30</v>
      </c>
      <c r="AJ211" s="17" t="s">
        <v>1147</v>
      </c>
      <c r="AK211" s="227"/>
    </row>
    <row r="212" spans="1:37" x14ac:dyDescent="0.2">
      <c r="A212" s="17"/>
      <c r="B212" s="18" t="s">
        <v>15</v>
      </c>
      <c r="C212" s="19">
        <v>10</v>
      </c>
      <c r="D212" s="20">
        <v>3120</v>
      </c>
      <c r="E212" s="20">
        <v>6202</v>
      </c>
      <c r="F212" s="21" t="s">
        <v>469</v>
      </c>
      <c r="G212" s="21" t="s">
        <v>470</v>
      </c>
      <c r="H212" s="20">
        <v>5620</v>
      </c>
      <c r="I212" s="21" t="s">
        <v>474</v>
      </c>
      <c r="J212" s="17"/>
      <c r="K212" s="24"/>
      <c r="L212" s="18" t="s">
        <v>296</v>
      </c>
      <c r="M212" s="21" t="s">
        <v>297</v>
      </c>
      <c r="N212" s="18" t="s">
        <v>425</v>
      </c>
      <c r="O212" s="21" t="s">
        <v>948</v>
      </c>
      <c r="P212" s="18" t="s">
        <v>949</v>
      </c>
      <c r="Q212" s="17" t="s">
        <v>1219</v>
      </c>
      <c r="R212" s="21" t="s">
        <v>954</v>
      </c>
      <c r="S212" s="21" t="s">
        <v>955</v>
      </c>
      <c r="T212" s="20">
        <v>26</v>
      </c>
      <c r="U212" s="18" t="s">
        <v>957</v>
      </c>
      <c r="V212" s="21" t="s">
        <v>902</v>
      </c>
      <c r="W212" s="22">
        <v>1</v>
      </c>
      <c r="X212" s="23">
        <v>3000</v>
      </c>
      <c r="Y212" s="23">
        <v>7000</v>
      </c>
      <c r="Z212" s="20">
        <v>1</v>
      </c>
      <c r="AA212" s="21" t="s">
        <v>946</v>
      </c>
      <c r="AB212" s="18" t="s">
        <v>947</v>
      </c>
      <c r="AC212" s="24"/>
      <c r="AD212" s="25">
        <f t="shared" si="80"/>
        <v>2400</v>
      </c>
      <c r="AE212" s="25">
        <f t="shared" si="81"/>
        <v>600</v>
      </c>
      <c r="AF212" s="25">
        <f t="shared" si="82"/>
        <v>2904</v>
      </c>
      <c r="AG212" s="25">
        <f t="shared" si="83"/>
        <v>726</v>
      </c>
      <c r="AH212" s="26">
        <f t="shared" si="84"/>
        <v>3630</v>
      </c>
      <c r="AI212" s="224" t="s">
        <v>30</v>
      </c>
      <c r="AJ212" s="17" t="s">
        <v>1147</v>
      </c>
      <c r="AK212" s="227"/>
    </row>
    <row r="213" spans="1:37" x14ac:dyDescent="0.2">
      <c r="A213" s="17"/>
      <c r="B213" s="18" t="s">
        <v>15</v>
      </c>
      <c r="C213" s="19">
        <v>6</v>
      </c>
      <c r="D213" s="20">
        <v>2809</v>
      </c>
      <c r="E213" s="20">
        <v>5561</v>
      </c>
      <c r="F213" s="21" t="s">
        <v>488</v>
      </c>
      <c r="G213" s="21" t="s">
        <v>489</v>
      </c>
      <c r="H213" s="20">
        <v>5590</v>
      </c>
      <c r="I213" s="21" t="s">
        <v>28</v>
      </c>
      <c r="J213" s="17"/>
      <c r="K213" s="18" t="s">
        <v>155</v>
      </c>
      <c r="L213" s="18" t="s">
        <v>296</v>
      </c>
      <c r="M213" s="21" t="s">
        <v>297</v>
      </c>
      <c r="N213" s="18" t="s">
        <v>973</v>
      </c>
      <c r="O213" s="21" t="s">
        <v>974</v>
      </c>
      <c r="P213" s="18" t="s">
        <v>976</v>
      </c>
      <c r="Q213" s="21" t="s">
        <v>975</v>
      </c>
      <c r="R213" s="21" t="s">
        <v>943</v>
      </c>
      <c r="S213" s="21" t="s">
        <v>944</v>
      </c>
      <c r="T213" s="20">
        <v>86</v>
      </c>
      <c r="U213" s="18" t="s">
        <v>977</v>
      </c>
      <c r="V213" s="21" t="s">
        <v>171</v>
      </c>
      <c r="W213" s="22">
        <v>5</v>
      </c>
      <c r="X213" s="23">
        <v>3000</v>
      </c>
      <c r="Y213" s="23">
        <v>37200</v>
      </c>
      <c r="Z213" s="20">
        <v>1</v>
      </c>
      <c r="AA213" s="21" t="s">
        <v>971</v>
      </c>
      <c r="AB213" s="18" t="s">
        <v>972</v>
      </c>
      <c r="AC213" s="24"/>
      <c r="AD213" s="25">
        <f t="shared" ref="AD213:AD217" si="85">X213*0.8</f>
        <v>2400</v>
      </c>
      <c r="AE213" s="25">
        <f t="shared" ref="AE213:AE217" si="86">X213-AD213</f>
        <v>600</v>
      </c>
      <c r="AF213" s="25">
        <f t="shared" ref="AF213:AF217" si="87">X213*1.21*0.8</f>
        <v>2904</v>
      </c>
      <c r="AG213" s="25">
        <f t="shared" ref="AG213:AG217" si="88">X213*1.21-AF213</f>
        <v>726</v>
      </c>
      <c r="AH213" s="26">
        <f t="shared" ref="AH213:AH217" si="89">AF213+AG213</f>
        <v>3630</v>
      </c>
      <c r="AI213" s="224" t="s">
        <v>30</v>
      </c>
      <c r="AJ213" s="17" t="s">
        <v>1147</v>
      </c>
      <c r="AK213" s="228"/>
    </row>
    <row r="214" spans="1:37" x14ac:dyDescent="0.2">
      <c r="A214" s="17"/>
      <c r="B214" s="18" t="s">
        <v>15</v>
      </c>
      <c r="C214" s="19">
        <v>6</v>
      </c>
      <c r="D214" s="20">
        <v>2809</v>
      </c>
      <c r="E214" s="20">
        <v>5561</v>
      </c>
      <c r="F214" s="21" t="s">
        <v>488</v>
      </c>
      <c r="G214" s="21" t="s">
        <v>489</v>
      </c>
      <c r="H214" s="20">
        <v>5590</v>
      </c>
      <c r="I214" s="21" t="s">
        <v>28</v>
      </c>
      <c r="J214" s="17"/>
      <c r="K214" s="18" t="s">
        <v>155</v>
      </c>
      <c r="L214" s="18" t="s">
        <v>296</v>
      </c>
      <c r="M214" s="21" t="s">
        <v>297</v>
      </c>
      <c r="N214" s="18" t="s">
        <v>973</v>
      </c>
      <c r="O214" s="21" t="s">
        <v>974</v>
      </c>
      <c r="P214" s="18" t="s">
        <v>976</v>
      </c>
      <c r="Q214" s="21" t="s">
        <v>975</v>
      </c>
      <c r="R214" s="21" t="s">
        <v>943</v>
      </c>
      <c r="S214" s="21" t="s">
        <v>944</v>
      </c>
      <c r="T214" s="20">
        <v>86</v>
      </c>
      <c r="U214" s="18" t="s">
        <v>979</v>
      </c>
      <c r="V214" s="21" t="s">
        <v>978</v>
      </c>
      <c r="W214" s="22">
        <v>6</v>
      </c>
      <c r="X214" s="23">
        <v>12000</v>
      </c>
      <c r="Y214" s="23">
        <v>37200</v>
      </c>
      <c r="Z214" s="20">
        <v>1</v>
      </c>
      <c r="AA214" s="21" t="s">
        <v>971</v>
      </c>
      <c r="AB214" s="18" t="s">
        <v>972</v>
      </c>
      <c r="AC214" s="24"/>
      <c r="AD214" s="25">
        <f t="shared" si="85"/>
        <v>9600</v>
      </c>
      <c r="AE214" s="25">
        <f t="shared" si="86"/>
        <v>2400</v>
      </c>
      <c r="AF214" s="25">
        <f t="shared" si="87"/>
        <v>11616</v>
      </c>
      <c r="AG214" s="25">
        <f t="shared" si="88"/>
        <v>2904</v>
      </c>
      <c r="AH214" s="26">
        <f t="shared" si="89"/>
        <v>14520</v>
      </c>
      <c r="AI214" s="224" t="s">
        <v>30</v>
      </c>
      <c r="AJ214" s="17" t="s">
        <v>1150</v>
      </c>
      <c r="AK214" s="227"/>
    </row>
    <row r="215" spans="1:37" x14ac:dyDescent="0.2">
      <c r="A215" s="17"/>
      <c r="B215" s="18" t="s">
        <v>15</v>
      </c>
      <c r="C215" s="19">
        <v>6</v>
      </c>
      <c r="D215" s="20">
        <v>2809</v>
      </c>
      <c r="E215" s="20">
        <v>5561</v>
      </c>
      <c r="F215" s="21" t="s">
        <v>488</v>
      </c>
      <c r="G215" s="21" t="s">
        <v>489</v>
      </c>
      <c r="H215" s="20">
        <v>5590</v>
      </c>
      <c r="I215" s="21" t="s">
        <v>28</v>
      </c>
      <c r="J215" s="17"/>
      <c r="K215" s="18" t="s">
        <v>155</v>
      </c>
      <c r="L215" s="18" t="s">
        <v>296</v>
      </c>
      <c r="M215" s="21" t="s">
        <v>297</v>
      </c>
      <c r="N215" s="18" t="s">
        <v>973</v>
      </c>
      <c r="O215" s="21" t="s">
        <v>974</v>
      </c>
      <c r="P215" s="18" t="s">
        <v>976</v>
      </c>
      <c r="Q215" s="21" t="s">
        <v>975</v>
      </c>
      <c r="R215" s="21" t="s">
        <v>943</v>
      </c>
      <c r="S215" s="21" t="s">
        <v>944</v>
      </c>
      <c r="T215" s="20">
        <v>86</v>
      </c>
      <c r="U215" s="18" t="s">
        <v>981</v>
      </c>
      <c r="V215" s="21" t="s">
        <v>980</v>
      </c>
      <c r="W215" s="22">
        <v>1</v>
      </c>
      <c r="X215" s="23">
        <v>20000</v>
      </c>
      <c r="Y215" s="23">
        <v>37200</v>
      </c>
      <c r="Z215" s="20">
        <v>1</v>
      </c>
      <c r="AA215" s="21" t="s">
        <v>971</v>
      </c>
      <c r="AB215" s="18" t="s">
        <v>972</v>
      </c>
      <c r="AC215" s="24"/>
      <c r="AD215" s="25">
        <f t="shared" si="85"/>
        <v>16000</v>
      </c>
      <c r="AE215" s="25">
        <f t="shared" si="86"/>
        <v>4000</v>
      </c>
      <c r="AF215" s="25">
        <f t="shared" si="87"/>
        <v>19360</v>
      </c>
      <c r="AG215" s="25">
        <f t="shared" si="88"/>
        <v>4840</v>
      </c>
      <c r="AH215" s="26">
        <f t="shared" si="89"/>
        <v>24200</v>
      </c>
      <c r="AI215" s="224" t="s">
        <v>30</v>
      </c>
      <c r="AJ215" s="17" t="s">
        <v>1150</v>
      </c>
      <c r="AK215" s="227"/>
    </row>
    <row r="216" spans="1:37" x14ac:dyDescent="0.2">
      <c r="A216" s="17"/>
      <c r="B216" s="18" t="s">
        <v>15</v>
      </c>
      <c r="C216" s="19">
        <v>6</v>
      </c>
      <c r="D216" s="20">
        <v>2974</v>
      </c>
      <c r="E216" s="20">
        <v>5910</v>
      </c>
      <c r="F216" s="21" t="s">
        <v>982</v>
      </c>
      <c r="G216" s="21" t="s">
        <v>983</v>
      </c>
      <c r="H216" s="20">
        <v>5002</v>
      </c>
      <c r="I216" s="21" t="s">
        <v>56</v>
      </c>
      <c r="J216" s="17"/>
      <c r="K216" s="18" t="s">
        <v>155</v>
      </c>
      <c r="L216" s="18" t="s">
        <v>296</v>
      </c>
      <c r="M216" s="21" t="s">
        <v>297</v>
      </c>
      <c r="N216" s="18" t="s">
        <v>62</v>
      </c>
      <c r="O216" s="17"/>
      <c r="P216" s="18" t="s">
        <v>988</v>
      </c>
      <c r="Q216" s="21" t="s">
        <v>984</v>
      </c>
      <c r="R216" s="21" t="s">
        <v>985</v>
      </c>
      <c r="S216" s="21" t="s">
        <v>987</v>
      </c>
      <c r="T216" s="20">
        <v>47</v>
      </c>
      <c r="U216" s="18" t="s">
        <v>989</v>
      </c>
      <c r="V216" s="21" t="s">
        <v>986</v>
      </c>
      <c r="W216" s="22">
        <v>1</v>
      </c>
      <c r="X216" s="23">
        <v>16600</v>
      </c>
      <c r="Y216" s="23">
        <v>16600</v>
      </c>
      <c r="Z216" s="20">
        <v>1</v>
      </c>
      <c r="AA216" s="17"/>
      <c r="AB216" s="24"/>
      <c r="AC216" s="24"/>
      <c r="AD216" s="25">
        <f t="shared" si="85"/>
        <v>13280</v>
      </c>
      <c r="AE216" s="25">
        <f t="shared" si="86"/>
        <v>3320</v>
      </c>
      <c r="AF216" s="25">
        <f t="shared" si="87"/>
        <v>16068.800000000001</v>
      </c>
      <c r="AG216" s="25">
        <f t="shared" si="88"/>
        <v>4017.1999999999989</v>
      </c>
      <c r="AH216" s="26">
        <f t="shared" si="89"/>
        <v>20086</v>
      </c>
      <c r="AI216" s="224" t="s">
        <v>30</v>
      </c>
      <c r="AJ216" s="17" t="s">
        <v>1150</v>
      </c>
      <c r="AK216" s="227"/>
    </row>
    <row r="217" spans="1:37" x14ac:dyDescent="0.2">
      <c r="A217" s="17"/>
      <c r="B217" s="18" t="s">
        <v>15</v>
      </c>
      <c r="C217" s="19">
        <v>6</v>
      </c>
      <c r="D217" s="20">
        <v>2981</v>
      </c>
      <c r="E217" s="20">
        <v>5919</v>
      </c>
      <c r="F217" s="21" t="s">
        <v>98</v>
      </c>
      <c r="G217" s="21" t="s">
        <v>99</v>
      </c>
      <c r="H217" s="20">
        <v>5020</v>
      </c>
      <c r="I217" s="21" t="s">
        <v>103</v>
      </c>
      <c r="J217" s="21" t="s">
        <v>66</v>
      </c>
      <c r="K217" s="18" t="s">
        <v>196</v>
      </c>
      <c r="L217" s="18" t="s">
        <v>994</v>
      </c>
      <c r="M217" s="21" t="s">
        <v>995</v>
      </c>
      <c r="N217" s="18" t="s">
        <v>58</v>
      </c>
      <c r="O217" s="21" t="s">
        <v>1008</v>
      </c>
      <c r="P217" s="18" t="s">
        <v>1026</v>
      </c>
      <c r="Q217" s="21" t="s">
        <v>1023</v>
      </c>
      <c r="R217" s="21" t="s">
        <v>1038</v>
      </c>
      <c r="S217" s="21" t="s">
        <v>1040</v>
      </c>
      <c r="T217" s="20">
        <v>59</v>
      </c>
      <c r="U217" s="18" t="s">
        <v>1041</v>
      </c>
      <c r="V217" s="21" t="s">
        <v>1039</v>
      </c>
      <c r="W217" s="22">
        <v>1</v>
      </c>
      <c r="X217" s="23">
        <v>16600</v>
      </c>
      <c r="Y217" s="23">
        <v>16600</v>
      </c>
      <c r="Z217" s="20">
        <v>0</v>
      </c>
      <c r="AA217" s="21" t="s">
        <v>999</v>
      </c>
      <c r="AB217" s="18" t="s">
        <v>1000</v>
      </c>
      <c r="AC217" s="24"/>
      <c r="AD217" s="25">
        <f t="shared" si="85"/>
        <v>13280</v>
      </c>
      <c r="AE217" s="25">
        <f t="shared" si="86"/>
        <v>3320</v>
      </c>
      <c r="AF217" s="25">
        <f t="shared" si="87"/>
        <v>16068.800000000001</v>
      </c>
      <c r="AG217" s="25">
        <f t="shared" si="88"/>
        <v>4017.1999999999989</v>
      </c>
      <c r="AH217" s="26">
        <f t="shared" si="89"/>
        <v>20086</v>
      </c>
      <c r="AI217" s="224" t="s">
        <v>30</v>
      </c>
      <c r="AJ217" s="17" t="s">
        <v>1150</v>
      </c>
      <c r="AK217" s="227"/>
    </row>
    <row r="218" spans="1:37" x14ac:dyDescent="0.2">
      <c r="A218" s="17"/>
      <c r="B218" s="18" t="s">
        <v>15</v>
      </c>
      <c r="C218" s="19">
        <v>6</v>
      </c>
      <c r="D218" s="20">
        <v>3001</v>
      </c>
      <c r="E218" s="20">
        <v>5928</v>
      </c>
      <c r="F218" s="21" t="s">
        <v>307</v>
      </c>
      <c r="G218" s="21" t="s">
        <v>308</v>
      </c>
      <c r="H218" s="20">
        <v>5000</v>
      </c>
      <c r="I218" s="21" t="s">
        <v>312</v>
      </c>
      <c r="J218" s="17"/>
      <c r="K218" s="18" t="s">
        <v>196</v>
      </c>
      <c r="L218" s="18" t="s">
        <v>994</v>
      </c>
      <c r="M218" s="21" t="s">
        <v>995</v>
      </c>
      <c r="N218" s="18" t="s">
        <v>247</v>
      </c>
      <c r="O218" s="21" t="s">
        <v>1095</v>
      </c>
      <c r="P218" s="18" t="s">
        <v>1099</v>
      </c>
      <c r="Q218" s="21" t="s">
        <v>1098</v>
      </c>
      <c r="R218" s="21" t="s">
        <v>1100</v>
      </c>
      <c r="S218" s="21" t="s">
        <v>1102</v>
      </c>
      <c r="T218" s="20">
        <v>122</v>
      </c>
      <c r="U218" s="18" t="s">
        <v>1103</v>
      </c>
      <c r="V218" s="21" t="s">
        <v>1101</v>
      </c>
      <c r="W218" s="22">
        <v>1</v>
      </c>
      <c r="X218" s="23">
        <v>500</v>
      </c>
      <c r="Y218" s="23">
        <v>1050</v>
      </c>
      <c r="Z218" s="20">
        <v>2</v>
      </c>
      <c r="AA218" s="21" t="s">
        <v>999</v>
      </c>
      <c r="AB218" s="18" t="s">
        <v>1000</v>
      </c>
      <c r="AC218" s="24"/>
      <c r="AD218" s="25">
        <f t="shared" ref="AD218:AD230" si="90">X218*0.8</f>
        <v>400</v>
      </c>
      <c r="AE218" s="25">
        <f t="shared" ref="AE218:AE230" si="91">X218-AD218</f>
        <v>100</v>
      </c>
      <c r="AF218" s="25">
        <f t="shared" ref="AF218:AF230" si="92">X218*1.21*0.8</f>
        <v>484</v>
      </c>
      <c r="AG218" s="25">
        <f t="shared" ref="AG218:AG230" si="93">X218*1.21-AF218</f>
        <v>121</v>
      </c>
      <c r="AH218" s="26">
        <f t="shared" ref="AH218:AH230" si="94">AF218+AG218</f>
        <v>605</v>
      </c>
      <c r="AI218" s="224" t="s">
        <v>30</v>
      </c>
      <c r="AJ218" s="17" t="s">
        <v>1159</v>
      </c>
      <c r="AK218" s="227"/>
    </row>
    <row r="219" spans="1:37" x14ac:dyDescent="0.2">
      <c r="A219" s="17"/>
      <c r="B219" s="18" t="s">
        <v>15</v>
      </c>
      <c r="C219" s="19">
        <v>6</v>
      </c>
      <c r="D219" s="20">
        <v>3001</v>
      </c>
      <c r="E219" s="20">
        <v>5928</v>
      </c>
      <c r="F219" s="21" t="s">
        <v>307</v>
      </c>
      <c r="G219" s="21" t="s">
        <v>308</v>
      </c>
      <c r="H219" s="20">
        <v>5000</v>
      </c>
      <c r="I219" s="21" t="s">
        <v>312</v>
      </c>
      <c r="J219" s="17"/>
      <c r="K219" s="18" t="s">
        <v>196</v>
      </c>
      <c r="L219" s="18" t="s">
        <v>994</v>
      </c>
      <c r="M219" s="21" t="s">
        <v>995</v>
      </c>
      <c r="N219" s="18" t="s">
        <v>247</v>
      </c>
      <c r="O219" s="21" t="s">
        <v>1095</v>
      </c>
      <c r="P219" s="18" t="s">
        <v>1099</v>
      </c>
      <c r="Q219" s="21" t="s">
        <v>1098</v>
      </c>
      <c r="R219" s="21" t="s">
        <v>1100</v>
      </c>
      <c r="S219" s="21" t="s">
        <v>1102</v>
      </c>
      <c r="T219" s="20">
        <v>122</v>
      </c>
      <c r="U219" s="18" t="s">
        <v>1105</v>
      </c>
      <c r="V219" s="21" t="s">
        <v>1104</v>
      </c>
      <c r="W219" s="22">
        <v>1</v>
      </c>
      <c r="X219" s="23">
        <v>550</v>
      </c>
      <c r="Y219" s="23">
        <v>1050</v>
      </c>
      <c r="Z219" s="20">
        <v>2</v>
      </c>
      <c r="AA219" s="21" t="s">
        <v>999</v>
      </c>
      <c r="AB219" s="18" t="s">
        <v>1000</v>
      </c>
      <c r="AC219" s="24"/>
      <c r="AD219" s="25">
        <f t="shared" si="90"/>
        <v>440</v>
      </c>
      <c r="AE219" s="25">
        <f t="shared" si="91"/>
        <v>110</v>
      </c>
      <c r="AF219" s="25">
        <f t="shared" si="92"/>
        <v>532.4</v>
      </c>
      <c r="AG219" s="25">
        <f t="shared" si="93"/>
        <v>133.10000000000002</v>
      </c>
      <c r="AH219" s="26">
        <f t="shared" si="94"/>
        <v>665.5</v>
      </c>
      <c r="AI219" s="224" t="s">
        <v>30</v>
      </c>
      <c r="AJ219" s="17" t="s">
        <v>1159</v>
      </c>
      <c r="AK219" s="227"/>
    </row>
    <row r="220" spans="1:37" x14ac:dyDescent="0.2">
      <c r="A220" s="17"/>
      <c r="B220" s="18" t="s">
        <v>15</v>
      </c>
      <c r="C220" s="19">
        <v>6</v>
      </c>
      <c r="D220" s="20">
        <v>3001</v>
      </c>
      <c r="E220" s="20">
        <v>5928</v>
      </c>
      <c r="F220" s="21" t="s">
        <v>307</v>
      </c>
      <c r="G220" s="21" t="s">
        <v>308</v>
      </c>
      <c r="H220" s="20">
        <v>5000</v>
      </c>
      <c r="I220" s="21" t="s">
        <v>312</v>
      </c>
      <c r="J220" s="17"/>
      <c r="K220" s="18" t="s">
        <v>196</v>
      </c>
      <c r="L220" s="18" t="s">
        <v>994</v>
      </c>
      <c r="M220" s="21" t="s">
        <v>995</v>
      </c>
      <c r="N220" s="18" t="s">
        <v>247</v>
      </c>
      <c r="O220" s="21" t="s">
        <v>1095</v>
      </c>
      <c r="P220" s="18" t="s">
        <v>1099</v>
      </c>
      <c r="Q220" s="21" t="s">
        <v>1098</v>
      </c>
      <c r="R220" s="21" t="s">
        <v>1106</v>
      </c>
      <c r="S220" s="21" t="s">
        <v>1108</v>
      </c>
      <c r="T220" s="20">
        <v>104</v>
      </c>
      <c r="U220" s="18" t="s">
        <v>1109</v>
      </c>
      <c r="V220" s="21" t="s">
        <v>1107</v>
      </c>
      <c r="W220" s="22">
        <v>1</v>
      </c>
      <c r="X220" s="23">
        <v>1000</v>
      </c>
      <c r="Y220" s="23">
        <v>1000</v>
      </c>
      <c r="Z220" s="20">
        <v>1</v>
      </c>
      <c r="AA220" s="21" t="s">
        <v>999</v>
      </c>
      <c r="AB220" s="18" t="s">
        <v>1000</v>
      </c>
      <c r="AC220" s="24"/>
      <c r="AD220" s="25">
        <f t="shared" si="90"/>
        <v>800</v>
      </c>
      <c r="AE220" s="25">
        <f t="shared" si="91"/>
        <v>200</v>
      </c>
      <c r="AF220" s="25">
        <f t="shared" si="92"/>
        <v>968</v>
      </c>
      <c r="AG220" s="25">
        <f t="shared" si="93"/>
        <v>242</v>
      </c>
      <c r="AH220" s="26">
        <f t="shared" si="94"/>
        <v>1210</v>
      </c>
      <c r="AI220" s="224" t="s">
        <v>30</v>
      </c>
      <c r="AJ220" s="17" t="s">
        <v>1159</v>
      </c>
      <c r="AK220" s="227"/>
    </row>
    <row r="221" spans="1:37" x14ac:dyDescent="0.2">
      <c r="A221" s="17"/>
      <c r="B221" s="18" t="s">
        <v>15</v>
      </c>
      <c r="C221" s="19">
        <v>6</v>
      </c>
      <c r="D221" s="20">
        <v>3001</v>
      </c>
      <c r="E221" s="20">
        <v>5928</v>
      </c>
      <c r="F221" s="21" t="s">
        <v>307</v>
      </c>
      <c r="G221" s="21" t="s">
        <v>308</v>
      </c>
      <c r="H221" s="20">
        <v>5000</v>
      </c>
      <c r="I221" s="21" t="s">
        <v>312</v>
      </c>
      <c r="J221" s="17"/>
      <c r="K221" s="18" t="s">
        <v>196</v>
      </c>
      <c r="L221" s="18" t="s">
        <v>994</v>
      </c>
      <c r="M221" s="21" t="s">
        <v>995</v>
      </c>
      <c r="N221" s="18" t="s">
        <v>247</v>
      </c>
      <c r="O221" s="21" t="s">
        <v>1095</v>
      </c>
      <c r="P221" s="18" t="s">
        <v>1099</v>
      </c>
      <c r="Q221" s="21" t="s">
        <v>1098</v>
      </c>
      <c r="R221" s="21" t="s">
        <v>1110</v>
      </c>
      <c r="S221" s="21" t="s">
        <v>1112</v>
      </c>
      <c r="T221" s="20">
        <v>122</v>
      </c>
      <c r="U221" s="18" t="s">
        <v>1113</v>
      </c>
      <c r="V221" s="21" t="s">
        <v>1111</v>
      </c>
      <c r="W221" s="22">
        <v>1</v>
      </c>
      <c r="X221" s="23">
        <v>700</v>
      </c>
      <c r="Y221" s="23">
        <v>700</v>
      </c>
      <c r="Z221" s="20">
        <v>0</v>
      </c>
      <c r="AA221" s="21" t="s">
        <v>999</v>
      </c>
      <c r="AB221" s="18" t="s">
        <v>1000</v>
      </c>
      <c r="AC221" s="24"/>
      <c r="AD221" s="25">
        <f t="shared" si="90"/>
        <v>560</v>
      </c>
      <c r="AE221" s="25">
        <f t="shared" si="91"/>
        <v>140</v>
      </c>
      <c r="AF221" s="25">
        <f t="shared" si="92"/>
        <v>677.6</v>
      </c>
      <c r="AG221" s="25">
        <f t="shared" si="93"/>
        <v>169.39999999999998</v>
      </c>
      <c r="AH221" s="26">
        <f t="shared" si="94"/>
        <v>847</v>
      </c>
      <c r="AI221" s="224" t="s">
        <v>30</v>
      </c>
      <c r="AJ221" s="17" t="s">
        <v>1159</v>
      </c>
      <c r="AK221" s="227"/>
    </row>
    <row r="222" spans="1:37" x14ac:dyDescent="0.2">
      <c r="A222" s="17"/>
      <c r="B222" s="18" t="s">
        <v>15</v>
      </c>
      <c r="C222" s="19">
        <v>6</v>
      </c>
      <c r="D222" s="20">
        <v>3001</v>
      </c>
      <c r="E222" s="20">
        <v>5928</v>
      </c>
      <c r="F222" s="21" t="s">
        <v>307</v>
      </c>
      <c r="G222" s="21" t="s">
        <v>308</v>
      </c>
      <c r="H222" s="20">
        <v>5000</v>
      </c>
      <c r="I222" s="21" t="s">
        <v>312</v>
      </c>
      <c r="J222" s="17"/>
      <c r="K222" s="18" t="s">
        <v>196</v>
      </c>
      <c r="L222" s="18" t="s">
        <v>994</v>
      </c>
      <c r="M222" s="21" t="s">
        <v>995</v>
      </c>
      <c r="N222" s="18" t="s">
        <v>247</v>
      </c>
      <c r="O222" s="21" t="s">
        <v>1095</v>
      </c>
      <c r="P222" s="18" t="s">
        <v>1099</v>
      </c>
      <c r="Q222" s="21" t="s">
        <v>1098</v>
      </c>
      <c r="R222" s="21" t="s">
        <v>1114</v>
      </c>
      <c r="S222" s="21" t="s">
        <v>1115</v>
      </c>
      <c r="T222" s="20">
        <v>175</v>
      </c>
      <c r="U222" s="18" t="s">
        <v>1116</v>
      </c>
      <c r="V222" s="21" t="s">
        <v>142</v>
      </c>
      <c r="W222" s="22">
        <v>1</v>
      </c>
      <c r="X222" s="23">
        <v>700</v>
      </c>
      <c r="Y222" s="23">
        <v>700</v>
      </c>
      <c r="Z222" s="20">
        <v>1</v>
      </c>
      <c r="AA222" s="21" t="s">
        <v>999</v>
      </c>
      <c r="AB222" s="18" t="s">
        <v>1000</v>
      </c>
      <c r="AC222" s="24"/>
      <c r="AD222" s="25">
        <f t="shared" si="90"/>
        <v>560</v>
      </c>
      <c r="AE222" s="25">
        <f t="shared" si="91"/>
        <v>140</v>
      </c>
      <c r="AF222" s="25">
        <f t="shared" si="92"/>
        <v>677.6</v>
      </c>
      <c r="AG222" s="25">
        <f t="shared" si="93"/>
        <v>169.39999999999998</v>
      </c>
      <c r="AH222" s="26">
        <f t="shared" si="94"/>
        <v>847</v>
      </c>
      <c r="AI222" s="224" t="s">
        <v>30</v>
      </c>
      <c r="AJ222" s="17" t="s">
        <v>1159</v>
      </c>
      <c r="AK222" s="227"/>
    </row>
    <row r="223" spans="1:37" ht="36" x14ac:dyDescent="0.2">
      <c r="A223" s="17"/>
      <c r="B223" s="18" t="s">
        <v>15</v>
      </c>
      <c r="C223" s="19">
        <v>10</v>
      </c>
      <c r="D223" s="20">
        <v>1531</v>
      </c>
      <c r="E223" s="20">
        <v>3083</v>
      </c>
      <c r="F223" s="21" t="s">
        <v>447</v>
      </c>
      <c r="G223" s="21" t="s">
        <v>448</v>
      </c>
      <c r="H223" s="20">
        <v>6460</v>
      </c>
      <c r="I223" s="21" t="s">
        <v>237</v>
      </c>
      <c r="J223" s="21" t="s">
        <v>66</v>
      </c>
      <c r="K223" s="24"/>
      <c r="L223" s="18" t="s">
        <v>994</v>
      </c>
      <c r="M223" s="21" t="s">
        <v>995</v>
      </c>
      <c r="N223" s="18" t="s">
        <v>247</v>
      </c>
      <c r="O223" s="21" t="s">
        <v>1095</v>
      </c>
      <c r="P223" s="18" t="s">
        <v>1117</v>
      </c>
      <c r="Q223" s="17" t="s">
        <v>1216</v>
      </c>
      <c r="R223" s="21" t="s">
        <v>1119</v>
      </c>
      <c r="S223" s="21" t="s">
        <v>1120</v>
      </c>
      <c r="T223" s="20">
        <v>25</v>
      </c>
      <c r="U223" s="18" t="s">
        <v>1121</v>
      </c>
      <c r="V223" s="21" t="s">
        <v>1032</v>
      </c>
      <c r="W223" s="22">
        <v>1</v>
      </c>
      <c r="X223" s="23">
        <v>2500</v>
      </c>
      <c r="Y223" s="23">
        <v>2500</v>
      </c>
      <c r="Z223" s="20">
        <v>0</v>
      </c>
      <c r="AA223" s="21" t="s">
        <v>999</v>
      </c>
      <c r="AB223" s="18" t="s">
        <v>1000</v>
      </c>
      <c r="AC223" s="24"/>
      <c r="AD223" s="25">
        <f t="shared" si="90"/>
        <v>2000</v>
      </c>
      <c r="AE223" s="25">
        <f t="shared" si="91"/>
        <v>500</v>
      </c>
      <c r="AF223" s="25">
        <f t="shared" si="92"/>
        <v>2420</v>
      </c>
      <c r="AG223" s="25">
        <f t="shared" si="93"/>
        <v>605</v>
      </c>
      <c r="AH223" s="26">
        <f t="shared" si="94"/>
        <v>3025</v>
      </c>
      <c r="AI223" s="224" t="s">
        <v>1222</v>
      </c>
      <c r="AJ223" s="17" t="s">
        <v>1150</v>
      </c>
      <c r="AK223" s="227"/>
    </row>
    <row r="224" spans="1:37" ht="36" x14ac:dyDescent="0.2">
      <c r="A224" s="17"/>
      <c r="B224" s="18" t="s">
        <v>78</v>
      </c>
      <c r="C224" s="19">
        <v>10</v>
      </c>
      <c r="D224" s="20">
        <v>1564</v>
      </c>
      <c r="E224" s="20">
        <v>3129</v>
      </c>
      <c r="F224" s="21" t="s">
        <v>73</v>
      </c>
      <c r="G224" s="21" t="s">
        <v>74</v>
      </c>
      <c r="H224" s="20">
        <v>6590</v>
      </c>
      <c r="I224" s="21" t="s">
        <v>79</v>
      </c>
      <c r="J224" s="21" t="s">
        <v>66</v>
      </c>
      <c r="K224" s="18" t="s">
        <v>66</v>
      </c>
      <c r="L224" s="18" t="s">
        <v>67</v>
      </c>
      <c r="M224" s="21" t="s">
        <v>68</v>
      </c>
      <c r="N224" s="18" t="s">
        <v>69</v>
      </c>
      <c r="O224" s="21" t="s">
        <v>70</v>
      </c>
      <c r="P224" s="18" t="s">
        <v>71</v>
      </c>
      <c r="Q224" s="21" t="s">
        <v>65</v>
      </c>
      <c r="R224" s="21" t="s">
        <v>75</v>
      </c>
      <c r="S224" s="21" t="s">
        <v>77</v>
      </c>
      <c r="T224" s="20">
        <v>86</v>
      </c>
      <c r="U224" s="18" t="s">
        <v>80</v>
      </c>
      <c r="V224" s="21" t="s">
        <v>76</v>
      </c>
      <c r="W224" s="22">
        <v>1</v>
      </c>
      <c r="X224" s="23">
        <v>350</v>
      </c>
      <c r="Y224" s="23">
        <v>3950</v>
      </c>
      <c r="Z224" s="20">
        <v>1</v>
      </c>
      <c r="AA224" s="21" t="s">
        <v>63</v>
      </c>
      <c r="AB224" s="18" t="s">
        <v>64</v>
      </c>
      <c r="AC224" s="24"/>
      <c r="AD224" s="25">
        <f t="shared" si="90"/>
        <v>280</v>
      </c>
      <c r="AE224" s="25">
        <f t="shared" si="91"/>
        <v>70</v>
      </c>
      <c r="AF224" s="25">
        <f t="shared" si="92"/>
        <v>338.8</v>
      </c>
      <c r="AG224" s="25">
        <f t="shared" si="93"/>
        <v>84.699999999999989</v>
      </c>
      <c r="AH224" s="26">
        <f t="shared" si="94"/>
        <v>423.5</v>
      </c>
      <c r="AI224" s="224" t="s">
        <v>1222</v>
      </c>
      <c r="AJ224" s="17" t="s">
        <v>1150</v>
      </c>
      <c r="AK224" s="227"/>
    </row>
    <row r="225" spans="1:37" ht="36" x14ac:dyDescent="0.2">
      <c r="A225" s="17"/>
      <c r="B225" s="18" t="s">
        <v>78</v>
      </c>
      <c r="C225" s="19">
        <v>10</v>
      </c>
      <c r="D225" s="20">
        <v>1564</v>
      </c>
      <c r="E225" s="20">
        <v>3129</v>
      </c>
      <c r="F225" s="21" t="s">
        <v>73</v>
      </c>
      <c r="G225" s="21" t="s">
        <v>74</v>
      </c>
      <c r="H225" s="20">
        <v>6590</v>
      </c>
      <c r="I225" s="21" t="s">
        <v>79</v>
      </c>
      <c r="J225" s="21" t="s">
        <v>66</v>
      </c>
      <c r="K225" s="18" t="s">
        <v>66</v>
      </c>
      <c r="L225" s="18" t="s">
        <v>67</v>
      </c>
      <c r="M225" s="21" t="s">
        <v>68</v>
      </c>
      <c r="N225" s="18" t="s">
        <v>69</v>
      </c>
      <c r="O225" s="21" t="s">
        <v>70</v>
      </c>
      <c r="P225" s="18" t="s">
        <v>71</v>
      </c>
      <c r="Q225" s="21" t="s">
        <v>65</v>
      </c>
      <c r="R225" s="21" t="s">
        <v>75</v>
      </c>
      <c r="S225" s="21" t="s">
        <v>77</v>
      </c>
      <c r="T225" s="20">
        <v>86</v>
      </c>
      <c r="U225" s="18" t="s">
        <v>82</v>
      </c>
      <c r="V225" s="21" t="s">
        <v>81</v>
      </c>
      <c r="W225" s="22">
        <v>1</v>
      </c>
      <c r="X225" s="23">
        <v>420</v>
      </c>
      <c r="Y225" s="23">
        <v>3950</v>
      </c>
      <c r="Z225" s="20">
        <v>1</v>
      </c>
      <c r="AA225" s="21" t="s">
        <v>63</v>
      </c>
      <c r="AB225" s="18" t="s">
        <v>64</v>
      </c>
      <c r="AC225" s="24"/>
      <c r="AD225" s="25">
        <f t="shared" si="90"/>
        <v>336</v>
      </c>
      <c r="AE225" s="25">
        <f t="shared" si="91"/>
        <v>84</v>
      </c>
      <c r="AF225" s="25">
        <f t="shared" si="92"/>
        <v>406.56</v>
      </c>
      <c r="AG225" s="25">
        <f t="shared" si="93"/>
        <v>101.63999999999999</v>
      </c>
      <c r="AH225" s="26">
        <f t="shared" si="94"/>
        <v>508.2</v>
      </c>
      <c r="AI225" s="224" t="s">
        <v>1222</v>
      </c>
      <c r="AJ225" s="17" t="s">
        <v>1150</v>
      </c>
      <c r="AK225" s="227"/>
    </row>
    <row r="226" spans="1:37" ht="36" x14ac:dyDescent="0.2">
      <c r="A226" s="17"/>
      <c r="B226" s="18" t="s">
        <v>78</v>
      </c>
      <c r="C226" s="19">
        <v>10</v>
      </c>
      <c r="D226" s="20">
        <v>1564</v>
      </c>
      <c r="E226" s="20">
        <v>3129</v>
      </c>
      <c r="F226" s="21" t="s">
        <v>73</v>
      </c>
      <c r="G226" s="21" t="s">
        <v>74</v>
      </c>
      <c r="H226" s="20">
        <v>6590</v>
      </c>
      <c r="I226" s="21" t="s">
        <v>79</v>
      </c>
      <c r="J226" s="21" t="s">
        <v>66</v>
      </c>
      <c r="K226" s="18" t="s">
        <v>66</v>
      </c>
      <c r="L226" s="18" t="s">
        <v>67</v>
      </c>
      <c r="M226" s="21" t="s">
        <v>68</v>
      </c>
      <c r="N226" s="18" t="s">
        <v>69</v>
      </c>
      <c r="O226" s="21" t="s">
        <v>70</v>
      </c>
      <c r="P226" s="18" t="s">
        <v>71</v>
      </c>
      <c r="Q226" s="21" t="s">
        <v>65</v>
      </c>
      <c r="R226" s="21" t="s">
        <v>75</v>
      </c>
      <c r="S226" s="21" t="s">
        <v>77</v>
      </c>
      <c r="T226" s="20">
        <v>86</v>
      </c>
      <c r="U226" s="18" t="s">
        <v>84</v>
      </c>
      <c r="V226" s="21" t="s">
        <v>83</v>
      </c>
      <c r="W226" s="22">
        <v>1</v>
      </c>
      <c r="X226" s="23">
        <v>520</v>
      </c>
      <c r="Y226" s="23">
        <v>3950</v>
      </c>
      <c r="Z226" s="20">
        <v>1</v>
      </c>
      <c r="AA226" s="21" t="s">
        <v>63</v>
      </c>
      <c r="AB226" s="18" t="s">
        <v>64</v>
      </c>
      <c r="AC226" s="24"/>
      <c r="AD226" s="25">
        <f t="shared" si="90"/>
        <v>416</v>
      </c>
      <c r="AE226" s="25">
        <f t="shared" si="91"/>
        <v>104</v>
      </c>
      <c r="AF226" s="25">
        <f t="shared" si="92"/>
        <v>503.35999999999996</v>
      </c>
      <c r="AG226" s="25">
        <f t="shared" si="93"/>
        <v>125.83999999999997</v>
      </c>
      <c r="AH226" s="26">
        <f t="shared" si="94"/>
        <v>629.19999999999993</v>
      </c>
      <c r="AI226" s="224" t="s">
        <v>1222</v>
      </c>
      <c r="AJ226" s="17" t="s">
        <v>1150</v>
      </c>
      <c r="AK226" s="227"/>
    </row>
    <row r="227" spans="1:37" ht="36" x14ac:dyDescent="0.2">
      <c r="A227" s="17"/>
      <c r="B227" s="18" t="s">
        <v>78</v>
      </c>
      <c r="C227" s="19">
        <v>10</v>
      </c>
      <c r="D227" s="20">
        <v>1564</v>
      </c>
      <c r="E227" s="20">
        <v>3129</v>
      </c>
      <c r="F227" s="21" t="s">
        <v>73</v>
      </c>
      <c r="G227" s="21" t="s">
        <v>74</v>
      </c>
      <c r="H227" s="20">
        <v>6590</v>
      </c>
      <c r="I227" s="21" t="s">
        <v>79</v>
      </c>
      <c r="J227" s="21" t="s">
        <v>66</v>
      </c>
      <c r="K227" s="18" t="s">
        <v>66</v>
      </c>
      <c r="L227" s="18" t="s">
        <v>124</v>
      </c>
      <c r="M227" s="21" t="s">
        <v>125</v>
      </c>
      <c r="N227" s="18" t="s">
        <v>126</v>
      </c>
      <c r="O227" s="21" t="s">
        <v>127</v>
      </c>
      <c r="P227" s="18" t="s">
        <v>149</v>
      </c>
      <c r="Q227" s="21" t="s">
        <v>148</v>
      </c>
      <c r="R227" s="21" t="s">
        <v>75</v>
      </c>
      <c r="S227" s="21" t="s">
        <v>77</v>
      </c>
      <c r="T227" s="20">
        <v>86</v>
      </c>
      <c r="U227" s="18" t="s">
        <v>151</v>
      </c>
      <c r="V227" s="21" t="s">
        <v>150</v>
      </c>
      <c r="W227" s="22">
        <v>2</v>
      </c>
      <c r="X227" s="23">
        <v>500</v>
      </c>
      <c r="Y227" s="23">
        <v>3950</v>
      </c>
      <c r="Z227" s="20">
        <v>1</v>
      </c>
      <c r="AA227" s="17"/>
      <c r="AB227" s="18" t="s">
        <v>119</v>
      </c>
      <c r="AC227" s="24"/>
      <c r="AD227" s="25">
        <f t="shared" si="90"/>
        <v>400</v>
      </c>
      <c r="AE227" s="25">
        <f t="shared" si="91"/>
        <v>100</v>
      </c>
      <c r="AF227" s="25">
        <f t="shared" si="92"/>
        <v>484</v>
      </c>
      <c r="AG227" s="25">
        <f t="shared" si="93"/>
        <v>121</v>
      </c>
      <c r="AH227" s="26">
        <f t="shared" si="94"/>
        <v>605</v>
      </c>
      <c r="AI227" s="224" t="s">
        <v>1222</v>
      </c>
      <c r="AJ227" s="17" t="s">
        <v>1150</v>
      </c>
      <c r="AK227" s="227"/>
    </row>
    <row r="228" spans="1:37" ht="36" x14ac:dyDescent="0.2">
      <c r="A228" s="17"/>
      <c r="B228" s="18" t="s">
        <v>78</v>
      </c>
      <c r="C228" s="19">
        <v>10</v>
      </c>
      <c r="D228" s="20">
        <v>1564</v>
      </c>
      <c r="E228" s="20">
        <v>3129</v>
      </c>
      <c r="F228" s="21" t="s">
        <v>73</v>
      </c>
      <c r="G228" s="21" t="s">
        <v>74</v>
      </c>
      <c r="H228" s="20">
        <v>6590</v>
      </c>
      <c r="I228" s="21" t="s">
        <v>79</v>
      </c>
      <c r="J228" s="21" t="s">
        <v>66</v>
      </c>
      <c r="K228" s="18" t="s">
        <v>20</v>
      </c>
      <c r="L228" s="18" t="s">
        <v>67</v>
      </c>
      <c r="M228" s="21" t="s">
        <v>68</v>
      </c>
      <c r="N228" s="18" t="s">
        <v>745</v>
      </c>
      <c r="O228" s="21" t="s">
        <v>746</v>
      </c>
      <c r="P228" s="18" t="s">
        <v>760</v>
      </c>
      <c r="Q228" s="21" t="s">
        <v>759</v>
      </c>
      <c r="R228" s="21" t="s">
        <v>75</v>
      </c>
      <c r="S228" s="21" t="s">
        <v>77</v>
      </c>
      <c r="T228" s="20">
        <v>86</v>
      </c>
      <c r="U228" s="18" t="s">
        <v>762</v>
      </c>
      <c r="V228" s="21" t="s">
        <v>761</v>
      </c>
      <c r="W228" s="22">
        <v>1</v>
      </c>
      <c r="X228" s="23">
        <v>150</v>
      </c>
      <c r="Y228" s="23">
        <v>3950</v>
      </c>
      <c r="Z228" s="20">
        <v>1</v>
      </c>
      <c r="AA228" s="21" t="s">
        <v>63</v>
      </c>
      <c r="AB228" s="18" t="s">
        <v>64</v>
      </c>
      <c r="AC228" s="24"/>
      <c r="AD228" s="25">
        <f t="shared" si="90"/>
        <v>120</v>
      </c>
      <c r="AE228" s="25">
        <f t="shared" si="91"/>
        <v>30</v>
      </c>
      <c r="AF228" s="25">
        <f t="shared" si="92"/>
        <v>145.20000000000002</v>
      </c>
      <c r="AG228" s="25">
        <f t="shared" si="93"/>
        <v>36.299999999999983</v>
      </c>
      <c r="AH228" s="26">
        <f t="shared" si="94"/>
        <v>181.5</v>
      </c>
      <c r="AI228" s="224" t="s">
        <v>1222</v>
      </c>
      <c r="AJ228" s="17" t="s">
        <v>1150</v>
      </c>
      <c r="AK228" s="227"/>
    </row>
    <row r="229" spans="1:37" ht="36" x14ac:dyDescent="0.2">
      <c r="A229" s="17"/>
      <c r="B229" s="18" t="s">
        <v>78</v>
      </c>
      <c r="C229" s="19">
        <v>10</v>
      </c>
      <c r="D229" s="20">
        <v>1564</v>
      </c>
      <c r="E229" s="20">
        <v>3129</v>
      </c>
      <c r="F229" s="21" t="s">
        <v>73</v>
      </c>
      <c r="G229" s="21" t="s">
        <v>74</v>
      </c>
      <c r="H229" s="20">
        <v>6590</v>
      </c>
      <c r="I229" s="21" t="s">
        <v>79</v>
      </c>
      <c r="J229" s="21" t="s">
        <v>66</v>
      </c>
      <c r="K229" s="18" t="s">
        <v>155</v>
      </c>
      <c r="L229" s="18" t="s">
        <v>67</v>
      </c>
      <c r="M229" s="21" t="s">
        <v>68</v>
      </c>
      <c r="N229" s="18" t="s">
        <v>260</v>
      </c>
      <c r="O229" s="17"/>
      <c r="P229" s="18" t="s">
        <v>852</v>
      </c>
      <c r="Q229" s="21" t="s">
        <v>851</v>
      </c>
      <c r="R229" s="21" t="s">
        <v>75</v>
      </c>
      <c r="S229" s="21" t="s">
        <v>77</v>
      </c>
      <c r="T229" s="20">
        <v>86</v>
      </c>
      <c r="U229" s="18" t="s">
        <v>861</v>
      </c>
      <c r="V229" s="21" t="s">
        <v>860</v>
      </c>
      <c r="W229" s="22">
        <v>2</v>
      </c>
      <c r="X229" s="23">
        <v>130</v>
      </c>
      <c r="Y229" s="23">
        <v>3950</v>
      </c>
      <c r="Z229" s="20">
        <v>1</v>
      </c>
      <c r="AA229" s="17"/>
      <c r="AB229" s="24"/>
      <c r="AC229" s="24"/>
      <c r="AD229" s="25">
        <f t="shared" si="90"/>
        <v>104</v>
      </c>
      <c r="AE229" s="25">
        <f t="shared" si="91"/>
        <v>26</v>
      </c>
      <c r="AF229" s="25">
        <f t="shared" si="92"/>
        <v>125.83999999999999</v>
      </c>
      <c r="AG229" s="25">
        <f t="shared" si="93"/>
        <v>31.459999999999994</v>
      </c>
      <c r="AH229" s="26">
        <f t="shared" si="94"/>
        <v>157.29999999999998</v>
      </c>
      <c r="AI229" s="224" t="s">
        <v>1222</v>
      </c>
      <c r="AJ229" s="17" t="s">
        <v>1150</v>
      </c>
      <c r="AK229" s="227"/>
    </row>
    <row r="230" spans="1:37" ht="36" x14ac:dyDescent="0.2">
      <c r="A230" s="17"/>
      <c r="B230" s="18" t="s">
        <v>78</v>
      </c>
      <c r="C230" s="19">
        <v>10</v>
      </c>
      <c r="D230" s="20">
        <v>1564</v>
      </c>
      <c r="E230" s="20">
        <v>3129</v>
      </c>
      <c r="F230" s="21" t="s">
        <v>73</v>
      </c>
      <c r="G230" s="21" t="s">
        <v>74</v>
      </c>
      <c r="H230" s="20">
        <v>6590</v>
      </c>
      <c r="I230" s="21" t="s">
        <v>79</v>
      </c>
      <c r="J230" s="21" t="s">
        <v>66</v>
      </c>
      <c r="K230" s="18" t="s">
        <v>155</v>
      </c>
      <c r="L230" s="18" t="s">
        <v>67</v>
      </c>
      <c r="M230" s="21" t="s">
        <v>68</v>
      </c>
      <c r="N230" s="18" t="s">
        <v>260</v>
      </c>
      <c r="O230" s="17"/>
      <c r="P230" s="18" t="s">
        <v>852</v>
      </c>
      <c r="Q230" s="21" t="s">
        <v>851</v>
      </c>
      <c r="R230" s="21" t="s">
        <v>75</v>
      </c>
      <c r="S230" s="21" t="s">
        <v>77</v>
      </c>
      <c r="T230" s="20">
        <v>86</v>
      </c>
      <c r="U230" s="18" t="s">
        <v>863</v>
      </c>
      <c r="V230" s="21" t="s">
        <v>862</v>
      </c>
      <c r="W230" s="22">
        <v>4</v>
      </c>
      <c r="X230" s="23">
        <v>480</v>
      </c>
      <c r="Y230" s="23">
        <v>3950</v>
      </c>
      <c r="Z230" s="20">
        <v>1</v>
      </c>
      <c r="AA230" s="17"/>
      <c r="AB230" s="24"/>
      <c r="AC230" s="24"/>
      <c r="AD230" s="25">
        <f t="shared" si="90"/>
        <v>384</v>
      </c>
      <c r="AE230" s="25">
        <f t="shared" si="91"/>
        <v>96</v>
      </c>
      <c r="AF230" s="25">
        <f t="shared" si="92"/>
        <v>464.64</v>
      </c>
      <c r="AG230" s="25">
        <f t="shared" si="93"/>
        <v>116.15999999999997</v>
      </c>
      <c r="AH230" s="26">
        <f t="shared" si="94"/>
        <v>580.79999999999995</v>
      </c>
      <c r="AI230" s="224" t="s">
        <v>1222</v>
      </c>
      <c r="AJ230" s="17" t="s">
        <v>1150</v>
      </c>
      <c r="AK230" s="227"/>
    </row>
    <row r="231" spans="1:37" ht="36" x14ac:dyDescent="0.2">
      <c r="A231" s="17"/>
      <c r="B231" s="18" t="s">
        <v>78</v>
      </c>
      <c r="C231" s="19">
        <v>10</v>
      </c>
      <c r="D231" s="20">
        <v>1564</v>
      </c>
      <c r="E231" s="20">
        <v>3129</v>
      </c>
      <c r="F231" s="21" t="s">
        <v>73</v>
      </c>
      <c r="G231" s="21" t="s">
        <v>74</v>
      </c>
      <c r="H231" s="20">
        <v>6590</v>
      </c>
      <c r="I231" s="21" t="s">
        <v>79</v>
      </c>
      <c r="J231" s="21" t="s">
        <v>66</v>
      </c>
      <c r="K231" s="18" t="s">
        <v>20</v>
      </c>
      <c r="L231" s="18" t="s">
        <v>994</v>
      </c>
      <c r="M231" s="21" t="s">
        <v>995</v>
      </c>
      <c r="N231" s="18" t="s">
        <v>58</v>
      </c>
      <c r="O231" s="21" t="s">
        <v>1008</v>
      </c>
      <c r="P231" s="18" t="s">
        <v>1076</v>
      </c>
      <c r="Q231" s="21" t="s">
        <v>1075</v>
      </c>
      <c r="R231" s="21" t="s">
        <v>75</v>
      </c>
      <c r="S231" s="21" t="s">
        <v>77</v>
      </c>
      <c r="T231" s="20">
        <v>86</v>
      </c>
      <c r="U231" s="18" t="s">
        <v>1077</v>
      </c>
      <c r="V231" s="21" t="s">
        <v>837</v>
      </c>
      <c r="W231" s="22">
        <v>1</v>
      </c>
      <c r="X231" s="23">
        <v>1400</v>
      </c>
      <c r="Y231" s="23">
        <v>3950</v>
      </c>
      <c r="Z231" s="20">
        <v>1</v>
      </c>
      <c r="AA231" s="21" t="s">
        <v>999</v>
      </c>
      <c r="AB231" s="18" t="s">
        <v>1000</v>
      </c>
      <c r="AC231" s="24"/>
      <c r="AD231" s="25">
        <f t="shared" ref="AD231:AD244" si="95">X231*0.8</f>
        <v>1120</v>
      </c>
      <c r="AE231" s="25">
        <f t="shared" ref="AE231:AE244" si="96">X231-AD231</f>
        <v>280</v>
      </c>
      <c r="AF231" s="25">
        <f t="shared" ref="AF231:AF244" si="97">X231*1.21*0.8</f>
        <v>1355.2</v>
      </c>
      <c r="AG231" s="25">
        <f t="shared" ref="AG231:AG244" si="98">X231*1.21-AF231</f>
        <v>338.79999999999995</v>
      </c>
      <c r="AH231" s="26">
        <f t="shared" ref="AH231:AH244" si="99">AF231+AG231</f>
        <v>1694</v>
      </c>
      <c r="AI231" s="224" t="s">
        <v>1222</v>
      </c>
      <c r="AJ231" s="17" t="s">
        <v>1150</v>
      </c>
      <c r="AK231" s="227"/>
    </row>
    <row r="232" spans="1:37" x14ac:dyDescent="0.2">
      <c r="A232" s="17"/>
      <c r="B232" s="18" t="s">
        <v>27</v>
      </c>
      <c r="C232" s="19">
        <v>6</v>
      </c>
      <c r="D232" s="20">
        <v>2806</v>
      </c>
      <c r="E232" s="20">
        <v>5558</v>
      </c>
      <c r="F232" s="21" t="s">
        <v>22</v>
      </c>
      <c r="G232" s="21" t="s">
        <v>23</v>
      </c>
      <c r="H232" s="20">
        <v>5590</v>
      </c>
      <c r="I232" s="21" t="s">
        <v>28</v>
      </c>
      <c r="J232" s="17"/>
      <c r="K232" s="18" t="s">
        <v>20</v>
      </c>
      <c r="L232" s="18" t="s">
        <v>16</v>
      </c>
      <c r="M232" s="21" t="s">
        <v>17</v>
      </c>
      <c r="N232" s="18" t="s">
        <v>18</v>
      </c>
      <c r="O232" s="21" t="s">
        <v>19</v>
      </c>
      <c r="P232" s="18" t="s">
        <v>21</v>
      </c>
      <c r="Q232" s="21" t="s">
        <v>14</v>
      </c>
      <c r="R232" s="21" t="s">
        <v>24</v>
      </c>
      <c r="S232" s="21" t="s">
        <v>26</v>
      </c>
      <c r="T232" s="20">
        <v>120</v>
      </c>
      <c r="U232" s="18" t="s">
        <v>29</v>
      </c>
      <c r="V232" s="21" t="s">
        <v>25</v>
      </c>
      <c r="W232" s="22">
        <v>1</v>
      </c>
      <c r="X232" s="23">
        <v>4560</v>
      </c>
      <c r="Y232" s="23">
        <v>10403</v>
      </c>
      <c r="Z232" s="20">
        <v>0</v>
      </c>
      <c r="AA232" s="21" t="s">
        <v>12</v>
      </c>
      <c r="AB232" s="18" t="s">
        <v>13</v>
      </c>
      <c r="AC232" s="24"/>
      <c r="AD232" s="25">
        <f t="shared" si="95"/>
        <v>3648</v>
      </c>
      <c r="AE232" s="25">
        <f t="shared" si="96"/>
        <v>912</v>
      </c>
      <c r="AF232" s="25">
        <f t="shared" si="97"/>
        <v>4414.08</v>
      </c>
      <c r="AG232" s="25">
        <f t="shared" si="98"/>
        <v>1103.5199999999995</v>
      </c>
      <c r="AH232" s="26">
        <f t="shared" si="99"/>
        <v>5517.5999999999995</v>
      </c>
      <c r="AI232" s="224" t="s">
        <v>30</v>
      </c>
      <c r="AJ232" s="17" t="s">
        <v>1150</v>
      </c>
      <c r="AK232" s="227"/>
    </row>
    <row r="233" spans="1:37" x14ac:dyDescent="0.2">
      <c r="A233" s="17"/>
      <c r="B233" s="18" t="s">
        <v>27</v>
      </c>
      <c r="C233" s="19">
        <v>6</v>
      </c>
      <c r="D233" s="20">
        <v>2806</v>
      </c>
      <c r="E233" s="20">
        <v>5558</v>
      </c>
      <c r="F233" s="21" t="s">
        <v>22</v>
      </c>
      <c r="G233" s="21" t="s">
        <v>23</v>
      </c>
      <c r="H233" s="20">
        <v>5590</v>
      </c>
      <c r="I233" s="21" t="s">
        <v>28</v>
      </c>
      <c r="J233" s="17"/>
      <c r="K233" s="18" t="s">
        <v>20</v>
      </c>
      <c r="L233" s="18" t="s">
        <v>16</v>
      </c>
      <c r="M233" s="21" t="s">
        <v>17</v>
      </c>
      <c r="N233" s="18" t="s">
        <v>18</v>
      </c>
      <c r="O233" s="21" t="s">
        <v>19</v>
      </c>
      <c r="P233" s="18" t="s">
        <v>21</v>
      </c>
      <c r="Q233" s="21" t="s">
        <v>14</v>
      </c>
      <c r="R233" s="21" t="s">
        <v>24</v>
      </c>
      <c r="S233" s="21" t="s">
        <v>26</v>
      </c>
      <c r="T233" s="20">
        <v>120</v>
      </c>
      <c r="U233" s="18" t="s">
        <v>33</v>
      </c>
      <c r="V233" s="21" t="s">
        <v>32</v>
      </c>
      <c r="W233" s="22">
        <v>1</v>
      </c>
      <c r="X233" s="23">
        <v>803</v>
      </c>
      <c r="Y233" s="23">
        <v>10403</v>
      </c>
      <c r="Z233" s="20">
        <v>0</v>
      </c>
      <c r="AA233" s="21" t="s">
        <v>12</v>
      </c>
      <c r="AB233" s="18" t="s">
        <v>13</v>
      </c>
      <c r="AC233" s="24"/>
      <c r="AD233" s="25">
        <f t="shared" si="95"/>
        <v>642.40000000000009</v>
      </c>
      <c r="AE233" s="25">
        <f t="shared" si="96"/>
        <v>160.59999999999991</v>
      </c>
      <c r="AF233" s="25">
        <f t="shared" si="97"/>
        <v>777.30400000000009</v>
      </c>
      <c r="AG233" s="25">
        <f t="shared" si="98"/>
        <v>194.32599999999991</v>
      </c>
      <c r="AH233" s="26">
        <f t="shared" si="99"/>
        <v>971.63</v>
      </c>
      <c r="AI233" s="224" t="s">
        <v>30</v>
      </c>
      <c r="AJ233" s="17" t="s">
        <v>1150</v>
      </c>
      <c r="AK233" s="227"/>
    </row>
    <row r="234" spans="1:37" x14ac:dyDescent="0.2">
      <c r="A234" s="17"/>
      <c r="B234" s="18" t="s">
        <v>27</v>
      </c>
      <c r="C234" s="19">
        <v>6</v>
      </c>
      <c r="D234" s="20">
        <v>2806</v>
      </c>
      <c r="E234" s="20">
        <v>5558</v>
      </c>
      <c r="F234" s="21" t="s">
        <v>22</v>
      </c>
      <c r="G234" s="21" t="s">
        <v>23</v>
      </c>
      <c r="H234" s="20">
        <v>5590</v>
      </c>
      <c r="I234" s="21" t="s">
        <v>28</v>
      </c>
      <c r="J234" s="17"/>
      <c r="K234" s="18" t="s">
        <v>20</v>
      </c>
      <c r="L234" s="18" t="s">
        <v>16</v>
      </c>
      <c r="M234" s="21" t="s">
        <v>17</v>
      </c>
      <c r="N234" s="18" t="s">
        <v>18</v>
      </c>
      <c r="O234" s="21" t="s">
        <v>19</v>
      </c>
      <c r="P234" s="18" t="s">
        <v>21</v>
      </c>
      <c r="Q234" s="21" t="s">
        <v>14</v>
      </c>
      <c r="R234" s="21" t="s">
        <v>24</v>
      </c>
      <c r="S234" s="21" t="s">
        <v>26</v>
      </c>
      <c r="T234" s="20">
        <v>120</v>
      </c>
      <c r="U234" s="18" t="s">
        <v>35</v>
      </c>
      <c r="V234" s="21" t="s">
        <v>34</v>
      </c>
      <c r="W234" s="22">
        <v>1</v>
      </c>
      <c r="X234" s="23">
        <v>2503</v>
      </c>
      <c r="Y234" s="23">
        <v>10403</v>
      </c>
      <c r="Z234" s="20">
        <v>0</v>
      </c>
      <c r="AA234" s="21" t="s">
        <v>12</v>
      </c>
      <c r="AB234" s="18" t="s">
        <v>13</v>
      </c>
      <c r="AC234" s="24"/>
      <c r="AD234" s="25">
        <f t="shared" si="95"/>
        <v>2002.4</v>
      </c>
      <c r="AE234" s="25">
        <f t="shared" si="96"/>
        <v>500.59999999999991</v>
      </c>
      <c r="AF234" s="25">
        <f t="shared" si="97"/>
        <v>2422.904</v>
      </c>
      <c r="AG234" s="25">
        <f t="shared" si="98"/>
        <v>605.72600000000011</v>
      </c>
      <c r="AH234" s="26">
        <f t="shared" si="99"/>
        <v>3028.63</v>
      </c>
      <c r="AI234" s="224" t="s">
        <v>30</v>
      </c>
      <c r="AJ234" s="17" t="s">
        <v>1150</v>
      </c>
      <c r="AK234" s="227"/>
    </row>
    <row r="235" spans="1:37" x14ac:dyDescent="0.2">
      <c r="A235" s="17"/>
      <c r="B235" s="18" t="s">
        <v>27</v>
      </c>
      <c r="C235" s="19">
        <v>6</v>
      </c>
      <c r="D235" s="20">
        <v>2806</v>
      </c>
      <c r="E235" s="20">
        <v>5558</v>
      </c>
      <c r="F235" s="21" t="s">
        <v>22</v>
      </c>
      <c r="G235" s="21" t="s">
        <v>23</v>
      </c>
      <c r="H235" s="20">
        <v>5590</v>
      </c>
      <c r="I235" s="21" t="s">
        <v>28</v>
      </c>
      <c r="J235" s="17"/>
      <c r="K235" s="18" t="s">
        <v>20</v>
      </c>
      <c r="L235" s="18" t="s">
        <v>16</v>
      </c>
      <c r="M235" s="21" t="s">
        <v>17</v>
      </c>
      <c r="N235" s="18" t="s">
        <v>18</v>
      </c>
      <c r="O235" s="21" t="s">
        <v>19</v>
      </c>
      <c r="P235" s="18" t="s">
        <v>21</v>
      </c>
      <c r="Q235" s="21" t="s">
        <v>14</v>
      </c>
      <c r="R235" s="21" t="s">
        <v>24</v>
      </c>
      <c r="S235" s="21" t="s">
        <v>26</v>
      </c>
      <c r="T235" s="20">
        <v>120</v>
      </c>
      <c r="U235" s="18" t="s">
        <v>37</v>
      </c>
      <c r="V235" s="21" t="s">
        <v>36</v>
      </c>
      <c r="W235" s="22">
        <v>2</v>
      </c>
      <c r="X235" s="23">
        <v>260</v>
      </c>
      <c r="Y235" s="23">
        <v>10403</v>
      </c>
      <c r="Z235" s="20">
        <v>0</v>
      </c>
      <c r="AA235" s="21" t="s">
        <v>12</v>
      </c>
      <c r="AB235" s="18" t="s">
        <v>13</v>
      </c>
      <c r="AC235" s="24"/>
      <c r="AD235" s="25">
        <f t="shared" si="95"/>
        <v>208</v>
      </c>
      <c r="AE235" s="25">
        <f t="shared" si="96"/>
        <v>52</v>
      </c>
      <c r="AF235" s="25">
        <f t="shared" si="97"/>
        <v>251.67999999999998</v>
      </c>
      <c r="AG235" s="25">
        <f t="shared" si="98"/>
        <v>62.919999999999987</v>
      </c>
      <c r="AH235" s="26">
        <f t="shared" si="99"/>
        <v>314.59999999999997</v>
      </c>
      <c r="AI235" s="224" t="s">
        <v>30</v>
      </c>
      <c r="AJ235" s="17" t="s">
        <v>1150</v>
      </c>
      <c r="AK235" s="227"/>
    </row>
    <row r="236" spans="1:37" x14ac:dyDescent="0.2">
      <c r="A236" s="17"/>
      <c r="B236" s="18" t="s">
        <v>27</v>
      </c>
      <c r="C236" s="19">
        <v>6</v>
      </c>
      <c r="D236" s="20">
        <v>2806</v>
      </c>
      <c r="E236" s="20">
        <v>5558</v>
      </c>
      <c r="F236" s="21" t="s">
        <v>22</v>
      </c>
      <c r="G236" s="21" t="s">
        <v>23</v>
      </c>
      <c r="H236" s="20">
        <v>5590</v>
      </c>
      <c r="I236" s="21" t="s">
        <v>28</v>
      </c>
      <c r="J236" s="17"/>
      <c r="K236" s="18" t="s">
        <v>20</v>
      </c>
      <c r="L236" s="18" t="s">
        <v>16</v>
      </c>
      <c r="M236" s="21" t="s">
        <v>17</v>
      </c>
      <c r="N236" s="18" t="s">
        <v>18</v>
      </c>
      <c r="O236" s="21" t="s">
        <v>19</v>
      </c>
      <c r="P236" s="18" t="s">
        <v>21</v>
      </c>
      <c r="Q236" s="21" t="s">
        <v>14</v>
      </c>
      <c r="R236" s="21" t="s">
        <v>24</v>
      </c>
      <c r="S236" s="21" t="s">
        <v>26</v>
      </c>
      <c r="T236" s="20">
        <v>120</v>
      </c>
      <c r="U236" s="18" t="s">
        <v>39</v>
      </c>
      <c r="V236" s="21" t="s">
        <v>38</v>
      </c>
      <c r="W236" s="22">
        <v>1</v>
      </c>
      <c r="X236" s="23">
        <v>217</v>
      </c>
      <c r="Y236" s="23">
        <v>10403</v>
      </c>
      <c r="Z236" s="20">
        <v>0</v>
      </c>
      <c r="AA236" s="21" t="s">
        <v>12</v>
      </c>
      <c r="AB236" s="18" t="s">
        <v>13</v>
      </c>
      <c r="AC236" s="24"/>
      <c r="AD236" s="25">
        <f t="shared" si="95"/>
        <v>173.60000000000002</v>
      </c>
      <c r="AE236" s="25">
        <f t="shared" si="96"/>
        <v>43.399999999999977</v>
      </c>
      <c r="AF236" s="25">
        <f t="shared" si="97"/>
        <v>210.05600000000001</v>
      </c>
      <c r="AG236" s="25">
        <f t="shared" si="98"/>
        <v>52.513999999999982</v>
      </c>
      <c r="AH236" s="26">
        <f t="shared" si="99"/>
        <v>262.57</v>
      </c>
      <c r="AI236" s="224" t="s">
        <v>30</v>
      </c>
      <c r="AJ236" s="17" t="s">
        <v>1150</v>
      </c>
      <c r="AK236" s="227"/>
    </row>
    <row r="237" spans="1:37" x14ac:dyDescent="0.2">
      <c r="A237" s="17"/>
      <c r="B237" s="18" t="s">
        <v>27</v>
      </c>
      <c r="C237" s="19">
        <v>6</v>
      </c>
      <c r="D237" s="20">
        <v>2806</v>
      </c>
      <c r="E237" s="20">
        <v>5558</v>
      </c>
      <c r="F237" s="21" t="s">
        <v>22</v>
      </c>
      <c r="G237" s="21" t="s">
        <v>23</v>
      </c>
      <c r="H237" s="20">
        <v>5590</v>
      </c>
      <c r="I237" s="21" t="s">
        <v>28</v>
      </c>
      <c r="J237" s="17"/>
      <c r="K237" s="18" t="s">
        <v>20</v>
      </c>
      <c r="L237" s="18" t="s">
        <v>16</v>
      </c>
      <c r="M237" s="21" t="s">
        <v>17</v>
      </c>
      <c r="N237" s="18" t="s">
        <v>18</v>
      </c>
      <c r="O237" s="21" t="s">
        <v>19</v>
      </c>
      <c r="P237" s="18" t="s">
        <v>21</v>
      </c>
      <c r="Q237" s="21" t="s">
        <v>14</v>
      </c>
      <c r="R237" s="21" t="s">
        <v>24</v>
      </c>
      <c r="S237" s="21" t="s">
        <v>26</v>
      </c>
      <c r="T237" s="20">
        <v>120</v>
      </c>
      <c r="U237" s="18" t="s">
        <v>41</v>
      </c>
      <c r="V237" s="21" t="s">
        <v>40</v>
      </c>
      <c r="W237" s="22">
        <v>1</v>
      </c>
      <c r="X237" s="23">
        <v>372</v>
      </c>
      <c r="Y237" s="23">
        <v>10403</v>
      </c>
      <c r="Z237" s="20">
        <v>0</v>
      </c>
      <c r="AA237" s="21" t="s">
        <v>12</v>
      </c>
      <c r="AB237" s="18" t="s">
        <v>13</v>
      </c>
      <c r="AC237" s="24"/>
      <c r="AD237" s="25">
        <f t="shared" si="95"/>
        <v>297.60000000000002</v>
      </c>
      <c r="AE237" s="25">
        <f t="shared" si="96"/>
        <v>74.399999999999977</v>
      </c>
      <c r="AF237" s="25">
        <f t="shared" si="97"/>
        <v>360.096</v>
      </c>
      <c r="AG237" s="25">
        <f t="shared" si="98"/>
        <v>90.024000000000001</v>
      </c>
      <c r="AH237" s="26">
        <f t="shared" si="99"/>
        <v>450.12</v>
      </c>
      <c r="AI237" s="224" t="s">
        <v>30</v>
      </c>
      <c r="AJ237" s="17" t="s">
        <v>1150</v>
      </c>
      <c r="AK237" s="227"/>
    </row>
    <row r="238" spans="1:37" x14ac:dyDescent="0.2">
      <c r="A238" s="17"/>
      <c r="B238" s="18" t="s">
        <v>27</v>
      </c>
      <c r="C238" s="19">
        <v>6</v>
      </c>
      <c r="D238" s="20">
        <v>2806</v>
      </c>
      <c r="E238" s="20">
        <v>5558</v>
      </c>
      <c r="F238" s="21" t="s">
        <v>22</v>
      </c>
      <c r="G238" s="21" t="s">
        <v>23</v>
      </c>
      <c r="H238" s="20">
        <v>5590</v>
      </c>
      <c r="I238" s="21" t="s">
        <v>28</v>
      </c>
      <c r="J238" s="17"/>
      <c r="K238" s="18" t="s">
        <v>20</v>
      </c>
      <c r="L238" s="18" t="s">
        <v>16</v>
      </c>
      <c r="M238" s="21" t="s">
        <v>17</v>
      </c>
      <c r="N238" s="18" t="s">
        <v>18</v>
      </c>
      <c r="O238" s="21" t="s">
        <v>19</v>
      </c>
      <c r="P238" s="18" t="s">
        <v>21</v>
      </c>
      <c r="Q238" s="21" t="s">
        <v>14</v>
      </c>
      <c r="R238" s="21" t="s">
        <v>24</v>
      </c>
      <c r="S238" s="21" t="s">
        <v>26</v>
      </c>
      <c r="T238" s="20">
        <v>120</v>
      </c>
      <c r="U238" s="18" t="s">
        <v>43</v>
      </c>
      <c r="V238" s="21" t="s">
        <v>42</v>
      </c>
      <c r="W238" s="22">
        <v>5</v>
      </c>
      <c r="X238" s="23">
        <v>290</v>
      </c>
      <c r="Y238" s="23">
        <v>10403</v>
      </c>
      <c r="Z238" s="20">
        <v>0</v>
      </c>
      <c r="AA238" s="21" t="s">
        <v>12</v>
      </c>
      <c r="AB238" s="18" t="s">
        <v>13</v>
      </c>
      <c r="AC238" s="24"/>
      <c r="AD238" s="25">
        <f t="shared" si="95"/>
        <v>232</v>
      </c>
      <c r="AE238" s="25">
        <f t="shared" si="96"/>
        <v>58</v>
      </c>
      <c r="AF238" s="25">
        <f t="shared" si="97"/>
        <v>280.71999999999997</v>
      </c>
      <c r="AG238" s="25">
        <f t="shared" si="98"/>
        <v>70.180000000000007</v>
      </c>
      <c r="AH238" s="26">
        <f t="shared" si="99"/>
        <v>350.9</v>
      </c>
      <c r="AI238" s="224" t="s">
        <v>30</v>
      </c>
      <c r="AJ238" s="17" t="s">
        <v>1150</v>
      </c>
      <c r="AK238" s="227"/>
    </row>
    <row r="239" spans="1:37" x14ac:dyDescent="0.2">
      <c r="A239" s="17"/>
      <c r="B239" s="18" t="s">
        <v>27</v>
      </c>
      <c r="C239" s="19">
        <v>6</v>
      </c>
      <c r="D239" s="20">
        <v>2806</v>
      </c>
      <c r="E239" s="20">
        <v>5558</v>
      </c>
      <c r="F239" s="21" t="s">
        <v>22</v>
      </c>
      <c r="G239" s="21" t="s">
        <v>23</v>
      </c>
      <c r="H239" s="20">
        <v>5590</v>
      </c>
      <c r="I239" s="21" t="s">
        <v>28</v>
      </c>
      <c r="J239" s="17"/>
      <c r="K239" s="18" t="s">
        <v>20</v>
      </c>
      <c r="L239" s="18" t="s">
        <v>16</v>
      </c>
      <c r="M239" s="21" t="s">
        <v>17</v>
      </c>
      <c r="N239" s="18" t="s">
        <v>18</v>
      </c>
      <c r="O239" s="21" t="s">
        <v>19</v>
      </c>
      <c r="P239" s="18" t="s">
        <v>21</v>
      </c>
      <c r="Q239" s="21" t="s">
        <v>14</v>
      </c>
      <c r="R239" s="21" t="s">
        <v>24</v>
      </c>
      <c r="S239" s="21" t="s">
        <v>26</v>
      </c>
      <c r="T239" s="20">
        <v>120</v>
      </c>
      <c r="U239" s="18" t="s">
        <v>45</v>
      </c>
      <c r="V239" s="21" t="s">
        <v>44</v>
      </c>
      <c r="W239" s="22">
        <v>1</v>
      </c>
      <c r="X239" s="23">
        <v>174</v>
      </c>
      <c r="Y239" s="23">
        <v>10403</v>
      </c>
      <c r="Z239" s="20">
        <v>0</v>
      </c>
      <c r="AA239" s="21" t="s">
        <v>12</v>
      </c>
      <c r="AB239" s="18" t="s">
        <v>13</v>
      </c>
      <c r="AC239" s="24"/>
      <c r="AD239" s="25">
        <f t="shared" si="95"/>
        <v>139.20000000000002</v>
      </c>
      <c r="AE239" s="25">
        <f t="shared" si="96"/>
        <v>34.799999999999983</v>
      </c>
      <c r="AF239" s="25">
        <f t="shared" si="97"/>
        <v>168.43200000000002</v>
      </c>
      <c r="AG239" s="25">
        <f t="shared" si="98"/>
        <v>42.107999999999976</v>
      </c>
      <c r="AH239" s="26">
        <f t="shared" si="99"/>
        <v>210.54</v>
      </c>
      <c r="AI239" s="224" t="s">
        <v>30</v>
      </c>
      <c r="AJ239" s="17" t="s">
        <v>1150</v>
      </c>
      <c r="AK239" s="227"/>
    </row>
    <row r="240" spans="1:37" x14ac:dyDescent="0.2">
      <c r="A240" s="17"/>
      <c r="B240" s="18" t="s">
        <v>27</v>
      </c>
      <c r="C240" s="19">
        <v>6</v>
      </c>
      <c r="D240" s="20">
        <v>2806</v>
      </c>
      <c r="E240" s="20">
        <v>5558</v>
      </c>
      <c r="F240" s="21" t="s">
        <v>22</v>
      </c>
      <c r="G240" s="21" t="s">
        <v>23</v>
      </c>
      <c r="H240" s="20">
        <v>5590</v>
      </c>
      <c r="I240" s="21" t="s">
        <v>28</v>
      </c>
      <c r="J240" s="17"/>
      <c r="K240" s="18" t="s">
        <v>20</v>
      </c>
      <c r="L240" s="18" t="s">
        <v>16</v>
      </c>
      <c r="M240" s="21" t="s">
        <v>17</v>
      </c>
      <c r="N240" s="18" t="s">
        <v>18</v>
      </c>
      <c r="O240" s="21" t="s">
        <v>19</v>
      </c>
      <c r="P240" s="18" t="s">
        <v>21</v>
      </c>
      <c r="Q240" s="21" t="s">
        <v>14</v>
      </c>
      <c r="R240" s="21" t="s">
        <v>24</v>
      </c>
      <c r="S240" s="21" t="s">
        <v>26</v>
      </c>
      <c r="T240" s="20">
        <v>120</v>
      </c>
      <c r="U240" s="18" t="s">
        <v>47</v>
      </c>
      <c r="V240" s="21" t="s">
        <v>46</v>
      </c>
      <c r="W240" s="22">
        <v>6</v>
      </c>
      <c r="X240" s="23">
        <v>1224</v>
      </c>
      <c r="Y240" s="23">
        <v>10403</v>
      </c>
      <c r="Z240" s="20">
        <v>0</v>
      </c>
      <c r="AA240" s="21" t="s">
        <v>12</v>
      </c>
      <c r="AB240" s="18" t="s">
        <v>13</v>
      </c>
      <c r="AC240" s="24"/>
      <c r="AD240" s="25">
        <f t="shared" si="95"/>
        <v>979.2</v>
      </c>
      <c r="AE240" s="25">
        <f t="shared" si="96"/>
        <v>244.79999999999995</v>
      </c>
      <c r="AF240" s="25">
        <f t="shared" si="97"/>
        <v>1184.8320000000001</v>
      </c>
      <c r="AG240" s="25">
        <f t="shared" si="98"/>
        <v>296.20799999999986</v>
      </c>
      <c r="AH240" s="26">
        <f t="shared" si="99"/>
        <v>1481.04</v>
      </c>
      <c r="AI240" s="224" t="s">
        <v>30</v>
      </c>
      <c r="AJ240" s="17" t="s">
        <v>1150</v>
      </c>
      <c r="AK240" s="227"/>
    </row>
    <row r="241" spans="1:37" x14ac:dyDescent="0.2">
      <c r="A241" s="17"/>
      <c r="B241" s="18" t="s">
        <v>27</v>
      </c>
      <c r="C241" s="19">
        <v>6</v>
      </c>
      <c r="D241" s="20">
        <v>2810</v>
      </c>
      <c r="E241" s="20">
        <v>8173</v>
      </c>
      <c r="F241" s="21" t="s">
        <v>85</v>
      </c>
      <c r="G241" s="21" t="s">
        <v>86</v>
      </c>
      <c r="H241" s="20">
        <v>5590</v>
      </c>
      <c r="I241" s="21" t="s">
        <v>28</v>
      </c>
      <c r="J241" s="21" t="s">
        <v>66</v>
      </c>
      <c r="K241" s="18" t="s">
        <v>66</v>
      </c>
      <c r="L241" s="18" t="s">
        <v>67</v>
      </c>
      <c r="M241" s="21" t="s">
        <v>68</v>
      </c>
      <c r="N241" s="18" t="s">
        <v>69</v>
      </c>
      <c r="O241" s="21" t="s">
        <v>70</v>
      </c>
      <c r="P241" s="18" t="s">
        <v>71</v>
      </c>
      <c r="Q241" s="21" t="s">
        <v>65</v>
      </c>
      <c r="R241" s="21" t="s">
        <v>87</v>
      </c>
      <c r="S241" s="21" t="s">
        <v>89</v>
      </c>
      <c r="T241" s="20">
        <v>16</v>
      </c>
      <c r="U241" s="18" t="s">
        <v>90</v>
      </c>
      <c r="V241" s="21" t="s">
        <v>88</v>
      </c>
      <c r="W241" s="22">
        <v>1</v>
      </c>
      <c r="X241" s="23">
        <v>1975</v>
      </c>
      <c r="Y241" s="23">
        <v>12851</v>
      </c>
      <c r="Z241" s="20">
        <v>0</v>
      </c>
      <c r="AA241" s="21" t="s">
        <v>63</v>
      </c>
      <c r="AB241" s="18" t="s">
        <v>64</v>
      </c>
      <c r="AC241" s="24"/>
      <c r="AD241" s="25">
        <f t="shared" si="95"/>
        <v>1580</v>
      </c>
      <c r="AE241" s="25">
        <f t="shared" si="96"/>
        <v>395</v>
      </c>
      <c r="AF241" s="25">
        <f t="shared" si="97"/>
        <v>1911.8000000000002</v>
      </c>
      <c r="AG241" s="25">
        <f t="shared" si="98"/>
        <v>477.94999999999982</v>
      </c>
      <c r="AH241" s="26">
        <f t="shared" si="99"/>
        <v>2389.75</v>
      </c>
      <c r="AI241" s="224" t="s">
        <v>30</v>
      </c>
      <c r="AJ241" s="17" t="s">
        <v>1150</v>
      </c>
      <c r="AK241" s="227"/>
    </row>
    <row r="242" spans="1:37" x14ac:dyDescent="0.2">
      <c r="A242" s="17"/>
      <c r="B242" s="18" t="s">
        <v>27</v>
      </c>
      <c r="C242" s="19">
        <v>6</v>
      </c>
      <c r="D242" s="20">
        <v>2810</v>
      </c>
      <c r="E242" s="20">
        <v>8173</v>
      </c>
      <c r="F242" s="21" t="s">
        <v>85</v>
      </c>
      <c r="G242" s="21" t="s">
        <v>86</v>
      </c>
      <c r="H242" s="20">
        <v>5590</v>
      </c>
      <c r="I242" s="21" t="s">
        <v>28</v>
      </c>
      <c r="J242" s="21" t="s">
        <v>66</v>
      </c>
      <c r="K242" s="18" t="s">
        <v>66</v>
      </c>
      <c r="L242" s="18" t="s">
        <v>67</v>
      </c>
      <c r="M242" s="21" t="s">
        <v>68</v>
      </c>
      <c r="N242" s="18" t="s">
        <v>69</v>
      </c>
      <c r="O242" s="21" t="s">
        <v>70</v>
      </c>
      <c r="P242" s="18" t="s">
        <v>71</v>
      </c>
      <c r="Q242" s="21" t="s">
        <v>65</v>
      </c>
      <c r="R242" s="21" t="s">
        <v>87</v>
      </c>
      <c r="S242" s="21" t="s">
        <v>89</v>
      </c>
      <c r="T242" s="20">
        <v>16</v>
      </c>
      <c r="U242" s="18" t="s">
        <v>92</v>
      </c>
      <c r="V242" s="21" t="s">
        <v>91</v>
      </c>
      <c r="W242" s="22">
        <v>2</v>
      </c>
      <c r="X242" s="23">
        <v>1950</v>
      </c>
      <c r="Y242" s="23">
        <v>12851</v>
      </c>
      <c r="Z242" s="20">
        <v>0</v>
      </c>
      <c r="AA242" s="21" t="s">
        <v>63</v>
      </c>
      <c r="AB242" s="18" t="s">
        <v>64</v>
      </c>
      <c r="AC242" s="24"/>
      <c r="AD242" s="25">
        <f t="shared" si="95"/>
        <v>1560</v>
      </c>
      <c r="AE242" s="25">
        <f t="shared" si="96"/>
        <v>390</v>
      </c>
      <c r="AF242" s="25">
        <f t="shared" si="97"/>
        <v>1887.6000000000001</v>
      </c>
      <c r="AG242" s="25">
        <f t="shared" si="98"/>
        <v>471.89999999999986</v>
      </c>
      <c r="AH242" s="26">
        <f t="shared" si="99"/>
        <v>2359.5</v>
      </c>
      <c r="AI242" s="224" t="s">
        <v>30</v>
      </c>
      <c r="AJ242" s="17" t="s">
        <v>1150</v>
      </c>
      <c r="AK242" s="227"/>
    </row>
    <row r="243" spans="1:37" x14ac:dyDescent="0.2">
      <c r="A243" s="17"/>
      <c r="B243" s="18" t="s">
        <v>27</v>
      </c>
      <c r="C243" s="19">
        <v>6</v>
      </c>
      <c r="D243" s="20">
        <v>2810</v>
      </c>
      <c r="E243" s="20">
        <v>8173</v>
      </c>
      <c r="F243" s="21" t="s">
        <v>85</v>
      </c>
      <c r="G243" s="21" t="s">
        <v>86</v>
      </c>
      <c r="H243" s="20">
        <v>5590</v>
      </c>
      <c r="I243" s="21" t="s">
        <v>28</v>
      </c>
      <c r="J243" s="21" t="s">
        <v>66</v>
      </c>
      <c r="K243" s="18" t="s">
        <v>66</v>
      </c>
      <c r="L243" s="18" t="s">
        <v>67</v>
      </c>
      <c r="M243" s="21" t="s">
        <v>68</v>
      </c>
      <c r="N243" s="18" t="s">
        <v>69</v>
      </c>
      <c r="O243" s="21" t="s">
        <v>70</v>
      </c>
      <c r="P243" s="18" t="s">
        <v>71</v>
      </c>
      <c r="Q243" s="21" t="s">
        <v>65</v>
      </c>
      <c r="R243" s="21" t="s">
        <v>87</v>
      </c>
      <c r="S243" s="21" t="s">
        <v>89</v>
      </c>
      <c r="T243" s="20">
        <v>16</v>
      </c>
      <c r="U243" s="18" t="s">
        <v>94</v>
      </c>
      <c r="V243" s="21" t="s">
        <v>93</v>
      </c>
      <c r="W243" s="22">
        <v>20</v>
      </c>
      <c r="X243" s="23">
        <v>910</v>
      </c>
      <c r="Y243" s="23">
        <v>12851</v>
      </c>
      <c r="Z243" s="20">
        <v>0</v>
      </c>
      <c r="AA243" s="21" t="s">
        <v>63</v>
      </c>
      <c r="AB243" s="18" t="s">
        <v>64</v>
      </c>
      <c r="AC243" s="24"/>
      <c r="AD243" s="25">
        <f t="shared" si="95"/>
        <v>728</v>
      </c>
      <c r="AE243" s="25">
        <f t="shared" si="96"/>
        <v>182</v>
      </c>
      <c r="AF243" s="25">
        <f t="shared" si="97"/>
        <v>880.88</v>
      </c>
      <c r="AG243" s="25">
        <f t="shared" si="98"/>
        <v>220.21999999999991</v>
      </c>
      <c r="AH243" s="26">
        <f t="shared" si="99"/>
        <v>1101.0999999999999</v>
      </c>
      <c r="AI243" s="224" t="s">
        <v>30</v>
      </c>
      <c r="AJ243" s="17" t="s">
        <v>1150</v>
      </c>
      <c r="AK243" s="227"/>
    </row>
    <row r="244" spans="1:37" x14ac:dyDescent="0.2">
      <c r="A244" s="17"/>
      <c r="B244" s="18" t="s">
        <v>27</v>
      </c>
      <c r="C244" s="19">
        <v>6</v>
      </c>
      <c r="D244" s="20">
        <v>2810</v>
      </c>
      <c r="E244" s="20">
        <v>8173</v>
      </c>
      <c r="F244" s="21" t="s">
        <v>85</v>
      </c>
      <c r="G244" s="21" t="s">
        <v>86</v>
      </c>
      <c r="H244" s="20">
        <v>5590</v>
      </c>
      <c r="I244" s="21" t="s">
        <v>28</v>
      </c>
      <c r="J244" s="21" t="s">
        <v>66</v>
      </c>
      <c r="K244" s="18" t="s">
        <v>66</v>
      </c>
      <c r="L244" s="18" t="s">
        <v>67</v>
      </c>
      <c r="M244" s="21" t="s">
        <v>68</v>
      </c>
      <c r="N244" s="18" t="s">
        <v>69</v>
      </c>
      <c r="O244" s="21" t="s">
        <v>70</v>
      </c>
      <c r="P244" s="18" t="s">
        <v>71</v>
      </c>
      <c r="Q244" s="21" t="s">
        <v>65</v>
      </c>
      <c r="R244" s="21" t="s">
        <v>87</v>
      </c>
      <c r="S244" s="21" t="s">
        <v>89</v>
      </c>
      <c r="T244" s="20">
        <v>16</v>
      </c>
      <c r="U244" s="18" t="s">
        <v>96</v>
      </c>
      <c r="V244" s="21" t="s">
        <v>95</v>
      </c>
      <c r="W244" s="22">
        <v>10</v>
      </c>
      <c r="X244" s="23">
        <v>4876</v>
      </c>
      <c r="Y244" s="23">
        <v>12851</v>
      </c>
      <c r="Z244" s="20">
        <v>0</v>
      </c>
      <c r="AA244" s="21" t="s">
        <v>63</v>
      </c>
      <c r="AB244" s="18" t="s">
        <v>64</v>
      </c>
      <c r="AC244" s="24"/>
      <c r="AD244" s="25">
        <f t="shared" si="95"/>
        <v>3900.8</v>
      </c>
      <c r="AE244" s="25">
        <f t="shared" si="96"/>
        <v>975.19999999999982</v>
      </c>
      <c r="AF244" s="25">
        <f t="shared" si="97"/>
        <v>4719.9679999999998</v>
      </c>
      <c r="AG244" s="25">
        <f t="shared" si="98"/>
        <v>1179.9920000000002</v>
      </c>
      <c r="AH244" s="26">
        <f t="shared" si="99"/>
        <v>5899.96</v>
      </c>
      <c r="AI244" s="224" t="s">
        <v>30</v>
      </c>
      <c r="AJ244" s="17" t="s">
        <v>1150</v>
      </c>
      <c r="AK244" s="227"/>
    </row>
    <row r="245" spans="1:37" x14ac:dyDescent="0.2">
      <c r="A245" s="17"/>
      <c r="B245" s="18" t="s">
        <v>27</v>
      </c>
      <c r="C245" s="19">
        <v>6</v>
      </c>
      <c r="D245" s="20">
        <v>2810</v>
      </c>
      <c r="E245" s="20">
        <v>8173</v>
      </c>
      <c r="F245" s="21" t="s">
        <v>85</v>
      </c>
      <c r="G245" s="21" t="s">
        <v>86</v>
      </c>
      <c r="H245" s="20">
        <v>5590</v>
      </c>
      <c r="I245" s="21" t="s">
        <v>28</v>
      </c>
      <c r="J245" s="21" t="s">
        <v>66</v>
      </c>
      <c r="K245" s="18" t="s">
        <v>66</v>
      </c>
      <c r="L245" s="18" t="s">
        <v>124</v>
      </c>
      <c r="M245" s="21" t="s">
        <v>125</v>
      </c>
      <c r="N245" s="18" t="s">
        <v>126</v>
      </c>
      <c r="O245" s="21" t="s">
        <v>127</v>
      </c>
      <c r="P245" s="18" t="s">
        <v>128</v>
      </c>
      <c r="Q245" s="21" t="s">
        <v>120</v>
      </c>
      <c r="R245" s="21" t="s">
        <v>132</v>
      </c>
      <c r="S245" s="21" t="s">
        <v>134</v>
      </c>
      <c r="T245" s="20">
        <v>15</v>
      </c>
      <c r="U245" s="18" t="s">
        <v>135</v>
      </c>
      <c r="V245" s="21" t="s">
        <v>133</v>
      </c>
      <c r="W245" s="22">
        <v>4</v>
      </c>
      <c r="X245" s="23">
        <v>6446</v>
      </c>
      <c r="Y245" s="23">
        <v>9504</v>
      </c>
      <c r="Z245" s="20">
        <v>0</v>
      </c>
      <c r="AA245" s="17"/>
      <c r="AB245" s="18" t="s">
        <v>119</v>
      </c>
      <c r="AC245" s="24"/>
      <c r="AD245" s="25">
        <f t="shared" ref="AD245:AD248" si="100">X245*0.8</f>
        <v>5156.8</v>
      </c>
      <c r="AE245" s="25">
        <f t="shared" ref="AE245:AE248" si="101">X245-AD245</f>
        <v>1289.1999999999998</v>
      </c>
      <c r="AF245" s="25">
        <f t="shared" ref="AF245:AF248" si="102">X245*1.21*0.8</f>
        <v>6239.7280000000001</v>
      </c>
      <c r="AG245" s="25">
        <f t="shared" ref="AG245:AG248" si="103">X245*1.21-AF245</f>
        <v>1559.9319999999998</v>
      </c>
      <c r="AH245" s="26">
        <f t="shared" ref="AH245:AH248" si="104">AF245+AG245</f>
        <v>7799.66</v>
      </c>
      <c r="AI245" s="224" t="s">
        <v>30</v>
      </c>
      <c r="AJ245" s="17" t="s">
        <v>1150</v>
      </c>
      <c r="AK245" s="227"/>
    </row>
    <row r="246" spans="1:37" x14ac:dyDescent="0.2">
      <c r="A246" s="17"/>
      <c r="B246" s="18" t="s">
        <v>27</v>
      </c>
      <c r="C246" s="19">
        <v>6</v>
      </c>
      <c r="D246" s="20">
        <v>2810</v>
      </c>
      <c r="E246" s="20">
        <v>8173</v>
      </c>
      <c r="F246" s="21" t="s">
        <v>85</v>
      </c>
      <c r="G246" s="21" t="s">
        <v>86</v>
      </c>
      <c r="H246" s="20">
        <v>5590</v>
      </c>
      <c r="I246" s="21" t="s">
        <v>28</v>
      </c>
      <c r="J246" s="21" t="s">
        <v>66</v>
      </c>
      <c r="K246" s="18" t="s">
        <v>66</v>
      </c>
      <c r="L246" s="18" t="s">
        <v>124</v>
      </c>
      <c r="M246" s="21" t="s">
        <v>125</v>
      </c>
      <c r="N246" s="18" t="s">
        <v>126</v>
      </c>
      <c r="O246" s="21" t="s">
        <v>127</v>
      </c>
      <c r="P246" s="18" t="s">
        <v>128</v>
      </c>
      <c r="Q246" s="21" t="s">
        <v>120</v>
      </c>
      <c r="R246" s="21" t="s">
        <v>132</v>
      </c>
      <c r="S246" s="21" t="s">
        <v>134</v>
      </c>
      <c r="T246" s="20">
        <v>15</v>
      </c>
      <c r="U246" s="18" t="s">
        <v>136</v>
      </c>
      <c r="V246" s="21" t="s">
        <v>131</v>
      </c>
      <c r="W246" s="22">
        <v>1</v>
      </c>
      <c r="X246" s="23">
        <v>3058</v>
      </c>
      <c r="Y246" s="23">
        <v>9504</v>
      </c>
      <c r="Z246" s="20">
        <v>0</v>
      </c>
      <c r="AA246" s="17"/>
      <c r="AB246" s="18" t="s">
        <v>119</v>
      </c>
      <c r="AC246" s="24"/>
      <c r="AD246" s="25">
        <f t="shared" si="100"/>
        <v>2446.4</v>
      </c>
      <c r="AE246" s="25">
        <f t="shared" si="101"/>
        <v>611.59999999999991</v>
      </c>
      <c r="AF246" s="25">
        <f t="shared" si="102"/>
        <v>2960.1440000000002</v>
      </c>
      <c r="AG246" s="25">
        <f t="shared" si="103"/>
        <v>740.0359999999996</v>
      </c>
      <c r="AH246" s="26">
        <f t="shared" si="104"/>
        <v>3700.18</v>
      </c>
      <c r="AI246" s="224" t="s">
        <v>30</v>
      </c>
      <c r="AJ246" s="17" t="s">
        <v>1150</v>
      </c>
      <c r="AK246" s="227"/>
    </row>
    <row r="247" spans="1:37" x14ac:dyDescent="0.2">
      <c r="A247" s="17"/>
      <c r="B247" s="18" t="s">
        <v>27</v>
      </c>
      <c r="C247" s="19">
        <v>6</v>
      </c>
      <c r="D247" s="20">
        <v>2810</v>
      </c>
      <c r="E247" s="20">
        <v>8173</v>
      </c>
      <c r="F247" s="21" t="s">
        <v>85</v>
      </c>
      <c r="G247" s="21" t="s">
        <v>86</v>
      </c>
      <c r="H247" s="20">
        <v>5590</v>
      </c>
      <c r="I247" s="21" t="s">
        <v>28</v>
      </c>
      <c r="J247" s="21" t="s">
        <v>66</v>
      </c>
      <c r="K247" s="18" t="s">
        <v>66</v>
      </c>
      <c r="L247" s="18" t="s">
        <v>124</v>
      </c>
      <c r="M247" s="21" t="s">
        <v>125</v>
      </c>
      <c r="N247" s="18" t="s">
        <v>126</v>
      </c>
      <c r="O247" s="21" t="s">
        <v>127</v>
      </c>
      <c r="P247" s="18" t="s">
        <v>128</v>
      </c>
      <c r="Q247" s="21" t="s">
        <v>120</v>
      </c>
      <c r="R247" s="21" t="s">
        <v>139</v>
      </c>
      <c r="S247" s="21" t="s">
        <v>140</v>
      </c>
      <c r="T247" s="20">
        <v>15</v>
      </c>
      <c r="U247" s="18" t="s">
        <v>141</v>
      </c>
      <c r="V247" s="21" t="s">
        <v>137</v>
      </c>
      <c r="W247" s="22">
        <v>1</v>
      </c>
      <c r="X247" s="23">
        <v>802</v>
      </c>
      <c r="Y247" s="23">
        <v>802</v>
      </c>
      <c r="Z247" s="20">
        <v>0</v>
      </c>
      <c r="AA247" s="17"/>
      <c r="AB247" s="18" t="s">
        <v>119</v>
      </c>
      <c r="AC247" s="24"/>
      <c r="AD247" s="25">
        <f t="shared" si="100"/>
        <v>641.6</v>
      </c>
      <c r="AE247" s="25">
        <f t="shared" si="101"/>
        <v>160.39999999999998</v>
      </c>
      <c r="AF247" s="25">
        <f t="shared" si="102"/>
        <v>776.33600000000001</v>
      </c>
      <c r="AG247" s="25">
        <f t="shared" si="103"/>
        <v>194.08399999999995</v>
      </c>
      <c r="AH247" s="26">
        <f t="shared" si="104"/>
        <v>970.42</v>
      </c>
      <c r="AI247" s="224" t="s">
        <v>30</v>
      </c>
      <c r="AJ247" s="17" t="s">
        <v>1150</v>
      </c>
      <c r="AK247" s="227"/>
    </row>
    <row r="248" spans="1:37" x14ac:dyDescent="0.2">
      <c r="A248" s="17"/>
      <c r="B248" s="18" t="s">
        <v>27</v>
      </c>
      <c r="C248" s="19">
        <v>6</v>
      </c>
      <c r="D248" s="20">
        <v>2895</v>
      </c>
      <c r="E248" s="20">
        <v>7450</v>
      </c>
      <c r="F248" s="21" t="s">
        <v>159</v>
      </c>
      <c r="G248" s="21" t="s">
        <v>160</v>
      </c>
      <c r="H248" s="20">
        <v>5300</v>
      </c>
      <c r="I248" s="21" t="s">
        <v>164</v>
      </c>
      <c r="J248" s="17"/>
      <c r="K248" s="18" t="s">
        <v>155</v>
      </c>
      <c r="L248" s="18" t="s">
        <v>124</v>
      </c>
      <c r="M248" s="21" t="s">
        <v>125</v>
      </c>
      <c r="N248" s="18" t="s">
        <v>153</v>
      </c>
      <c r="O248" s="21" t="s">
        <v>154</v>
      </c>
      <c r="P248" s="18" t="s">
        <v>156</v>
      </c>
      <c r="Q248" s="21" t="s">
        <v>152</v>
      </c>
      <c r="R248" s="21" t="s">
        <v>161</v>
      </c>
      <c r="S248" s="21" t="s">
        <v>163</v>
      </c>
      <c r="T248" s="20">
        <v>250</v>
      </c>
      <c r="U248" s="18" t="s">
        <v>165</v>
      </c>
      <c r="V248" s="21" t="s">
        <v>162</v>
      </c>
      <c r="W248" s="22">
        <v>1</v>
      </c>
      <c r="X248" s="23">
        <v>22600</v>
      </c>
      <c r="Y248" s="23">
        <v>22600</v>
      </c>
      <c r="Z248" s="20">
        <v>1</v>
      </c>
      <c r="AA248" s="17"/>
      <c r="AB248" s="18" t="s">
        <v>119</v>
      </c>
      <c r="AC248" s="24"/>
      <c r="AD248" s="25">
        <f t="shared" si="100"/>
        <v>18080</v>
      </c>
      <c r="AE248" s="25">
        <f t="shared" si="101"/>
        <v>4520</v>
      </c>
      <c r="AF248" s="25">
        <f t="shared" si="102"/>
        <v>21876.800000000003</v>
      </c>
      <c r="AG248" s="25">
        <f t="shared" si="103"/>
        <v>5469.1999999999971</v>
      </c>
      <c r="AH248" s="26">
        <f t="shared" si="104"/>
        <v>27346</v>
      </c>
      <c r="AI248" s="224" t="s">
        <v>30</v>
      </c>
      <c r="AJ248" s="17" t="s">
        <v>1150</v>
      </c>
      <c r="AK248" s="227"/>
    </row>
    <row r="249" spans="1:37" x14ac:dyDescent="0.2">
      <c r="A249" s="17"/>
      <c r="B249" s="18" t="s">
        <v>27</v>
      </c>
      <c r="C249" s="19">
        <v>6</v>
      </c>
      <c r="D249" s="20">
        <v>2810</v>
      </c>
      <c r="E249" s="20">
        <v>8173</v>
      </c>
      <c r="F249" s="21" t="s">
        <v>85</v>
      </c>
      <c r="G249" s="21" t="s">
        <v>86</v>
      </c>
      <c r="H249" s="20">
        <v>5590</v>
      </c>
      <c r="I249" s="21" t="s">
        <v>28</v>
      </c>
      <c r="J249" s="21" t="s">
        <v>66</v>
      </c>
      <c r="K249" s="18" t="s">
        <v>196</v>
      </c>
      <c r="L249" s="18" t="s">
        <v>367</v>
      </c>
      <c r="M249" s="21" t="s">
        <v>368</v>
      </c>
      <c r="N249" s="18" t="s">
        <v>384</v>
      </c>
      <c r="O249" s="21" t="s">
        <v>385</v>
      </c>
      <c r="P249" s="18" t="s">
        <v>392</v>
      </c>
      <c r="Q249" s="21" t="s">
        <v>391</v>
      </c>
      <c r="R249" s="21" t="s">
        <v>394</v>
      </c>
      <c r="S249" s="21" t="s">
        <v>396</v>
      </c>
      <c r="T249" s="20">
        <v>14</v>
      </c>
      <c r="U249" s="18" t="s">
        <v>397</v>
      </c>
      <c r="V249" s="21" t="s">
        <v>395</v>
      </c>
      <c r="W249" s="22">
        <v>1</v>
      </c>
      <c r="X249" s="23">
        <v>2645</v>
      </c>
      <c r="Y249" s="23">
        <v>3686</v>
      </c>
      <c r="Z249" s="20">
        <v>0</v>
      </c>
      <c r="AA249" s="21" t="s">
        <v>365</v>
      </c>
      <c r="AB249" s="24"/>
      <c r="AC249" s="24"/>
      <c r="AD249" s="25">
        <f t="shared" ref="AD249" si="105">X249*0.8</f>
        <v>2116</v>
      </c>
      <c r="AE249" s="25">
        <f t="shared" ref="AE249" si="106">X249-AD249</f>
        <v>529</v>
      </c>
      <c r="AF249" s="25">
        <f t="shared" ref="AF249" si="107">X249*1.21*0.8</f>
        <v>2560.36</v>
      </c>
      <c r="AG249" s="25">
        <f t="shared" ref="AG249" si="108">X249*1.21-AF249</f>
        <v>640.08999999999969</v>
      </c>
      <c r="AH249" s="26">
        <f t="shared" ref="AH249" si="109">AF249+AG249</f>
        <v>3200.45</v>
      </c>
      <c r="AI249" s="224" t="s">
        <v>30</v>
      </c>
      <c r="AJ249" s="17" t="s">
        <v>1159</v>
      </c>
      <c r="AK249" s="227"/>
    </row>
    <row r="250" spans="1:37" x14ac:dyDescent="0.2">
      <c r="A250" s="17"/>
      <c r="B250" s="18" t="s">
        <v>27</v>
      </c>
      <c r="C250" s="19">
        <v>6</v>
      </c>
      <c r="D250" s="20">
        <v>2810</v>
      </c>
      <c r="E250" s="20">
        <v>8173</v>
      </c>
      <c r="F250" s="21" t="s">
        <v>85</v>
      </c>
      <c r="G250" s="21" t="s">
        <v>86</v>
      </c>
      <c r="H250" s="20">
        <v>5590</v>
      </c>
      <c r="I250" s="21" t="s">
        <v>28</v>
      </c>
      <c r="J250" s="21" t="s">
        <v>66</v>
      </c>
      <c r="K250" s="18" t="s">
        <v>155</v>
      </c>
      <c r="L250" s="18" t="s">
        <v>367</v>
      </c>
      <c r="M250" s="21" t="s">
        <v>368</v>
      </c>
      <c r="N250" s="18" t="s">
        <v>440</v>
      </c>
      <c r="O250" s="17"/>
      <c r="P250" s="18" t="s">
        <v>441</v>
      </c>
      <c r="Q250" s="21" t="s">
        <v>438</v>
      </c>
      <c r="R250" s="21" t="s">
        <v>394</v>
      </c>
      <c r="S250" s="21" t="s">
        <v>396</v>
      </c>
      <c r="T250" s="20">
        <v>14</v>
      </c>
      <c r="U250" s="18" t="s">
        <v>442</v>
      </c>
      <c r="V250" s="21" t="s">
        <v>439</v>
      </c>
      <c r="W250" s="22">
        <v>2</v>
      </c>
      <c r="X250" s="23">
        <v>1041</v>
      </c>
      <c r="Y250" s="23">
        <v>3686</v>
      </c>
      <c r="Z250" s="20">
        <v>0</v>
      </c>
      <c r="AA250" s="17"/>
      <c r="AB250" s="24"/>
      <c r="AC250" s="24"/>
      <c r="AD250" s="25">
        <f t="shared" ref="AD250:AD252" si="110">X250*0.8</f>
        <v>832.80000000000007</v>
      </c>
      <c r="AE250" s="25">
        <f t="shared" ref="AE250:AE252" si="111">X250-AD250</f>
        <v>208.19999999999993</v>
      </c>
      <c r="AF250" s="25">
        <f t="shared" ref="AF250:AF252" si="112">X250*1.21*0.8</f>
        <v>1007.688</v>
      </c>
      <c r="AG250" s="25">
        <f t="shared" ref="AG250:AG252" si="113">X250*1.21-AF250</f>
        <v>251.92199999999991</v>
      </c>
      <c r="AH250" s="26">
        <f t="shared" ref="AH250:AH252" si="114">AF250+AG250</f>
        <v>1259.6099999999999</v>
      </c>
      <c r="AI250" s="224" t="s">
        <v>30</v>
      </c>
      <c r="AJ250" s="17" t="s">
        <v>1159</v>
      </c>
      <c r="AK250" s="227"/>
    </row>
    <row r="251" spans="1:37" x14ac:dyDescent="0.2">
      <c r="A251" s="17"/>
      <c r="B251" s="18" t="s">
        <v>27</v>
      </c>
      <c r="C251" s="19">
        <v>6</v>
      </c>
      <c r="D251" s="20">
        <v>2895</v>
      </c>
      <c r="E251" s="20">
        <v>6288</v>
      </c>
      <c r="F251" s="21" t="s">
        <v>159</v>
      </c>
      <c r="G251" s="21" t="s">
        <v>160</v>
      </c>
      <c r="H251" s="20">
        <v>5300</v>
      </c>
      <c r="I251" s="21" t="s">
        <v>164</v>
      </c>
      <c r="J251" s="17"/>
      <c r="K251" s="18" t="s">
        <v>20</v>
      </c>
      <c r="L251" s="18" t="s">
        <v>454</v>
      </c>
      <c r="M251" s="21" t="s">
        <v>455</v>
      </c>
      <c r="N251" s="18" t="s">
        <v>493</v>
      </c>
      <c r="O251" s="21" t="s">
        <v>455</v>
      </c>
      <c r="P251" s="18" t="s">
        <v>500</v>
      </c>
      <c r="Q251" s="21" t="s">
        <v>496</v>
      </c>
      <c r="R251" s="21" t="s">
        <v>497</v>
      </c>
      <c r="S251" s="21" t="s">
        <v>499</v>
      </c>
      <c r="T251" s="20">
        <v>125</v>
      </c>
      <c r="U251" s="18" t="s">
        <v>501</v>
      </c>
      <c r="V251" s="21" t="s">
        <v>498</v>
      </c>
      <c r="W251" s="22">
        <v>1</v>
      </c>
      <c r="X251" s="23">
        <v>600</v>
      </c>
      <c r="Y251" s="23">
        <v>600</v>
      </c>
      <c r="Z251" s="20">
        <v>1</v>
      </c>
      <c r="AA251" s="21" t="s">
        <v>465</v>
      </c>
      <c r="AB251" s="24"/>
      <c r="AC251" s="24"/>
      <c r="AD251" s="25">
        <f t="shared" si="110"/>
        <v>480</v>
      </c>
      <c r="AE251" s="25">
        <f t="shared" si="111"/>
        <v>120</v>
      </c>
      <c r="AF251" s="25">
        <f t="shared" si="112"/>
        <v>580.80000000000007</v>
      </c>
      <c r="AG251" s="25">
        <f t="shared" si="113"/>
        <v>145.19999999999993</v>
      </c>
      <c r="AH251" s="26">
        <f t="shared" si="114"/>
        <v>726</v>
      </c>
      <c r="AI251" s="224" t="s">
        <v>30</v>
      </c>
      <c r="AJ251" s="17" t="s">
        <v>1159</v>
      </c>
      <c r="AK251" s="227"/>
    </row>
    <row r="252" spans="1:37" x14ac:dyDescent="0.2">
      <c r="A252" s="17"/>
      <c r="B252" s="18" t="s">
        <v>27</v>
      </c>
      <c r="C252" s="19">
        <v>6</v>
      </c>
      <c r="D252" s="20">
        <v>2895</v>
      </c>
      <c r="E252" s="20">
        <v>6288</v>
      </c>
      <c r="F252" s="21" t="s">
        <v>159</v>
      </c>
      <c r="G252" s="21" t="s">
        <v>160</v>
      </c>
      <c r="H252" s="20">
        <v>5300</v>
      </c>
      <c r="I252" s="21" t="s">
        <v>164</v>
      </c>
      <c r="J252" s="17"/>
      <c r="K252" s="18" t="s">
        <v>20</v>
      </c>
      <c r="L252" s="18" t="s">
        <v>503</v>
      </c>
      <c r="M252" s="21" t="s">
        <v>504</v>
      </c>
      <c r="N252" s="18" t="s">
        <v>505</v>
      </c>
      <c r="O252" s="21" t="s">
        <v>506</v>
      </c>
      <c r="P252" s="18" t="s">
        <v>512</v>
      </c>
      <c r="Q252" s="21" t="s">
        <v>508</v>
      </c>
      <c r="R252" s="21" t="s">
        <v>519</v>
      </c>
      <c r="S252" s="21" t="s">
        <v>521</v>
      </c>
      <c r="T252" s="20">
        <v>45</v>
      </c>
      <c r="U252" s="18" t="s">
        <v>522</v>
      </c>
      <c r="V252" s="21" t="s">
        <v>520</v>
      </c>
      <c r="W252" s="22">
        <v>1</v>
      </c>
      <c r="X252" s="23">
        <v>28000</v>
      </c>
      <c r="Y252" s="23">
        <v>28000</v>
      </c>
      <c r="Z252" s="20">
        <v>1</v>
      </c>
      <c r="AA252" s="17"/>
      <c r="AB252" s="24"/>
      <c r="AC252" s="24"/>
      <c r="AD252" s="25">
        <f t="shared" si="110"/>
        <v>22400</v>
      </c>
      <c r="AE252" s="25">
        <f t="shared" si="111"/>
        <v>5600</v>
      </c>
      <c r="AF252" s="25">
        <f t="shared" si="112"/>
        <v>27104</v>
      </c>
      <c r="AG252" s="25">
        <f t="shared" si="113"/>
        <v>6776</v>
      </c>
      <c r="AH252" s="26">
        <f t="shared" si="114"/>
        <v>33880</v>
      </c>
      <c r="AI252" s="224" t="s">
        <v>30</v>
      </c>
      <c r="AJ252" s="17" t="s">
        <v>1156</v>
      </c>
      <c r="AK252" s="227"/>
    </row>
    <row r="253" spans="1:37" x14ac:dyDescent="0.2">
      <c r="A253" s="17"/>
      <c r="B253" s="18" t="s">
        <v>27</v>
      </c>
      <c r="C253" s="19">
        <v>6</v>
      </c>
      <c r="D253" s="20">
        <v>2810</v>
      </c>
      <c r="E253" s="20">
        <v>8173</v>
      </c>
      <c r="F253" s="21" t="s">
        <v>85</v>
      </c>
      <c r="G253" s="21" t="s">
        <v>86</v>
      </c>
      <c r="H253" s="20">
        <v>5590</v>
      </c>
      <c r="I253" s="21" t="s">
        <v>28</v>
      </c>
      <c r="J253" s="21" t="s">
        <v>66</v>
      </c>
      <c r="K253" s="18" t="s">
        <v>196</v>
      </c>
      <c r="L253" s="18" t="s">
        <v>526</v>
      </c>
      <c r="M253" s="21" t="s">
        <v>527</v>
      </c>
      <c r="N253" s="18" t="s">
        <v>528</v>
      </c>
      <c r="O253" s="21" t="s">
        <v>529</v>
      </c>
      <c r="P253" s="18" t="s">
        <v>588</v>
      </c>
      <c r="Q253" s="21" t="s">
        <v>587</v>
      </c>
      <c r="R253" s="21" t="s">
        <v>589</v>
      </c>
      <c r="S253" s="21" t="s">
        <v>590</v>
      </c>
      <c r="T253" s="20">
        <v>23</v>
      </c>
      <c r="U253" s="18" t="s">
        <v>591</v>
      </c>
      <c r="V253" s="21" t="s">
        <v>530</v>
      </c>
      <c r="W253" s="22">
        <v>1</v>
      </c>
      <c r="X253" s="23">
        <v>810</v>
      </c>
      <c r="Y253" s="23">
        <v>810</v>
      </c>
      <c r="Z253" s="20">
        <v>1</v>
      </c>
      <c r="AA253" s="21" t="s">
        <v>523</v>
      </c>
      <c r="AB253" s="18" t="s">
        <v>524</v>
      </c>
      <c r="AC253" s="24"/>
      <c r="AD253" s="25">
        <f t="shared" ref="AD253:AD257" si="115">X253*0.8</f>
        <v>648</v>
      </c>
      <c r="AE253" s="25">
        <f t="shared" ref="AE253:AE257" si="116">X253-AD253</f>
        <v>162</v>
      </c>
      <c r="AF253" s="25">
        <f t="shared" ref="AF253:AF257" si="117">X253*1.21*0.8</f>
        <v>784.08</v>
      </c>
      <c r="AG253" s="25">
        <f t="shared" ref="AG253:AG257" si="118">X253*1.21-AF253</f>
        <v>196.01999999999998</v>
      </c>
      <c r="AH253" s="26">
        <f t="shared" ref="AH253:AH257" si="119">AF253+AG253</f>
        <v>980.1</v>
      </c>
      <c r="AI253" s="224" t="s">
        <v>30</v>
      </c>
      <c r="AJ253" s="17" t="s">
        <v>1147</v>
      </c>
      <c r="AK253" s="227"/>
    </row>
    <row r="254" spans="1:37" x14ac:dyDescent="0.2">
      <c r="A254" s="17"/>
      <c r="B254" s="18" t="s">
        <v>27</v>
      </c>
      <c r="C254" s="19">
        <v>6</v>
      </c>
      <c r="D254" s="20">
        <v>3008</v>
      </c>
      <c r="E254" s="20">
        <v>5968</v>
      </c>
      <c r="F254" s="21" t="s">
        <v>600</v>
      </c>
      <c r="G254" s="21" t="s">
        <v>601</v>
      </c>
      <c r="H254" s="20">
        <v>5000</v>
      </c>
      <c r="I254" s="21" t="s">
        <v>312</v>
      </c>
      <c r="J254" s="17"/>
      <c r="K254" s="18" t="s">
        <v>196</v>
      </c>
      <c r="L254" s="18" t="s">
        <v>526</v>
      </c>
      <c r="M254" s="21" t="s">
        <v>527</v>
      </c>
      <c r="N254" s="18" t="s">
        <v>584</v>
      </c>
      <c r="O254" s="21" t="s">
        <v>585</v>
      </c>
      <c r="P254" s="18" t="s">
        <v>598</v>
      </c>
      <c r="Q254" s="21" t="s">
        <v>597</v>
      </c>
      <c r="R254" s="21" t="s">
        <v>602</v>
      </c>
      <c r="S254" s="21" t="s">
        <v>603</v>
      </c>
      <c r="T254" s="20">
        <v>333</v>
      </c>
      <c r="U254" s="18" t="s">
        <v>604</v>
      </c>
      <c r="V254" s="21" t="s">
        <v>531</v>
      </c>
      <c r="W254" s="22">
        <v>3</v>
      </c>
      <c r="X254" s="23">
        <v>24500</v>
      </c>
      <c r="Y254" s="23">
        <v>64500</v>
      </c>
      <c r="Z254" s="20">
        <v>0</v>
      </c>
      <c r="AA254" s="21" t="s">
        <v>523</v>
      </c>
      <c r="AB254" s="18" t="s">
        <v>583</v>
      </c>
      <c r="AC254" s="24"/>
      <c r="AD254" s="25">
        <f t="shared" si="115"/>
        <v>19600</v>
      </c>
      <c r="AE254" s="25">
        <f t="shared" si="116"/>
        <v>4900</v>
      </c>
      <c r="AF254" s="25">
        <f t="shared" si="117"/>
        <v>23716</v>
      </c>
      <c r="AG254" s="25">
        <f t="shared" si="118"/>
        <v>5929</v>
      </c>
      <c r="AH254" s="26">
        <f t="shared" si="119"/>
        <v>29645</v>
      </c>
      <c r="AI254" s="224" t="s">
        <v>30</v>
      </c>
      <c r="AJ254" s="17" t="s">
        <v>1150</v>
      </c>
      <c r="AK254" s="285"/>
    </row>
    <row r="255" spans="1:37" x14ac:dyDescent="0.2">
      <c r="A255" s="17"/>
      <c r="B255" s="18" t="s">
        <v>27</v>
      </c>
      <c r="C255" s="19">
        <v>6</v>
      </c>
      <c r="D255" s="20">
        <v>3008</v>
      </c>
      <c r="E255" s="20">
        <v>5968</v>
      </c>
      <c r="F255" s="21" t="s">
        <v>600</v>
      </c>
      <c r="G255" s="21" t="s">
        <v>601</v>
      </c>
      <c r="H255" s="20">
        <v>5000</v>
      </c>
      <c r="I255" s="21" t="s">
        <v>312</v>
      </c>
      <c r="J255" s="17"/>
      <c r="K255" s="18" t="s">
        <v>196</v>
      </c>
      <c r="L255" s="18" t="s">
        <v>526</v>
      </c>
      <c r="M255" s="21" t="s">
        <v>527</v>
      </c>
      <c r="N255" s="18" t="s">
        <v>584</v>
      </c>
      <c r="O255" s="21" t="s">
        <v>585</v>
      </c>
      <c r="P255" s="18" t="s">
        <v>598</v>
      </c>
      <c r="Q255" s="21" t="s">
        <v>597</v>
      </c>
      <c r="R255" s="21" t="s">
        <v>602</v>
      </c>
      <c r="S255" s="21" t="s">
        <v>603</v>
      </c>
      <c r="T255" s="20">
        <v>333</v>
      </c>
      <c r="U255" s="18" t="s">
        <v>605</v>
      </c>
      <c r="V255" s="21" t="s">
        <v>147</v>
      </c>
      <c r="W255" s="22">
        <v>1</v>
      </c>
      <c r="X255" s="23">
        <v>40000</v>
      </c>
      <c r="Y255" s="23">
        <v>64500</v>
      </c>
      <c r="Z255" s="20">
        <v>0</v>
      </c>
      <c r="AA255" s="21" t="s">
        <v>523</v>
      </c>
      <c r="AB255" s="18" t="s">
        <v>583</v>
      </c>
      <c r="AC255" s="24"/>
      <c r="AD255" s="25">
        <f t="shared" si="115"/>
        <v>32000</v>
      </c>
      <c r="AE255" s="25">
        <f t="shared" si="116"/>
        <v>8000</v>
      </c>
      <c r="AF255" s="25">
        <f t="shared" si="117"/>
        <v>38720</v>
      </c>
      <c r="AG255" s="25">
        <f t="shared" si="118"/>
        <v>9680</v>
      </c>
      <c r="AH255" s="26">
        <f t="shared" si="119"/>
        <v>48400</v>
      </c>
      <c r="AI255" s="224" t="s">
        <v>30</v>
      </c>
      <c r="AJ255" s="17" t="s">
        <v>1150</v>
      </c>
      <c r="AK255" s="286"/>
    </row>
    <row r="256" spans="1:37" x14ac:dyDescent="0.2">
      <c r="A256" s="17"/>
      <c r="B256" s="18" t="s">
        <v>27</v>
      </c>
      <c r="C256" s="19">
        <v>6</v>
      </c>
      <c r="D256" s="20">
        <v>2810</v>
      </c>
      <c r="E256" s="20">
        <v>8173</v>
      </c>
      <c r="F256" s="21" t="s">
        <v>85</v>
      </c>
      <c r="G256" s="21" t="s">
        <v>86</v>
      </c>
      <c r="H256" s="20">
        <v>5590</v>
      </c>
      <c r="I256" s="21" t="s">
        <v>28</v>
      </c>
      <c r="J256" s="21" t="s">
        <v>66</v>
      </c>
      <c r="K256" s="18" t="s">
        <v>196</v>
      </c>
      <c r="L256" s="18" t="s">
        <v>526</v>
      </c>
      <c r="M256" s="21" t="s">
        <v>527</v>
      </c>
      <c r="N256" s="18" t="s">
        <v>584</v>
      </c>
      <c r="O256" s="21" t="s">
        <v>585</v>
      </c>
      <c r="P256" s="18" t="s">
        <v>598</v>
      </c>
      <c r="Q256" s="21" t="s">
        <v>597</v>
      </c>
      <c r="R256" s="21" t="s">
        <v>606</v>
      </c>
      <c r="S256" s="17"/>
      <c r="T256" s="24"/>
      <c r="U256" s="18" t="s">
        <v>607</v>
      </c>
      <c r="V256" s="21" t="s">
        <v>346</v>
      </c>
      <c r="W256" s="22">
        <v>9</v>
      </c>
      <c r="X256" s="23">
        <v>10200</v>
      </c>
      <c r="Y256" s="28"/>
      <c r="Z256" s="24"/>
      <c r="AA256" s="21" t="s">
        <v>523</v>
      </c>
      <c r="AB256" s="18" t="s">
        <v>583</v>
      </c>
      <c r="AC256" s="24"/>
      <c r="AD256" s="25">
        <f t="shared" si="115"/>
        <v>8160</v>
      </c>
      <c r="AE256" s="25">
        <f t="shared" si="116"/>
        <v>2040</v>
      </c>
      <c r="AF256" s="25">
        <f t="shared" si="117"/>
        <v>9873.6</v>
      </c>
      <c r="AG256" s="25">
        <f t="shared" si="118"/>
        <v>2468.3999999999996</v>
      </c>
      <c r="AH256" s="26">
        <f t="shared" si="119"/>
        <v>12342</v>
      </c>
      <c r="AI256" s="224" t="s">
        <v>30</v>
      </c>
      <c r="AJ256" s="17" t="s">
        <v>1150</v>
      </c>
      <c r="AK256" s="286"/>
    </row>
    <row r="257" spans="1:37" x14ac:dyDescent="0.2">
      <c r="A257" s="17"/>
      <c r="B257" s="18" t="s">
        <v>27</v>
      </c>
      <c r="C257" s="19">
        <v>6</v>
      </c>
      <c r="D257" s="20">
        <v>2810</v>
      </c>
      <c r="E257" s="20">
        <v>8173</v>
      </c>
      <c r="F257" s="21" t="s">
        <v>85</v>
      </c>
      <c r="G257" s="21" t="s">
        <v>86</v>
      </c>
      <c r="H257" s="20">
        <v>5590</v>
      </c>
      <c r="I257" s="21" t="s">
        <v>28</v>
      </c>
      <c r="J257" s="21" t="s">
        <v>66</v>
      </c>
      <c r="K257" s="18" t="s">
        <v>155</v>
      </c>
      <c r="L257" s="18" t="s">
        <v>526</v>
      </c>
      <c r="M257" s="21" t="s">
        <v>527</v>
      </c>
      <c r="N257" s="18" t="s">
        <v>374</v>
      </c>
      <c r="O257" s="17"/>
      <c r="P257" s="18" t="s">
        <v>653</v>
      </c>
      <c r="Q257" s="21" t="s">
        <v>650</v>
      </c>
      <c r="R257" s="21" t="s">
        <v>651</v>
      </c>
      <c r="S257" s="21" t="s">
        <v>652</v>
      </c>
      <c r="T257" s="20">
        <v>23</v>
      </c>
      <c r="U257" s="18" t="s">
        <v>654</v>
      </c>
      <c r="V257" s="21" t="s">
        <v>146</v>
      </c>
      <c r="W257" s="22">
        <v>1</v>
      </c>
      <c r="X257" s="23">
        <v>2522</v>
      </c>
      <c r="Y257" s="23">
        <v>52894</v>
      </c>
      <c r="Z257" s="20">
        <v>0</v>
      </c>
      <c r="AA257" s="17"/>
      <c r="AB257" s="24"/>
      <c r="AC257" s="24"/>
      <c r="AD257" s="25">
        <f t="shared" si="115"/>
        <v>2017.6000000000001</v>
      </c>
      <c r="AE257" s="25">
        <f t="shared" si="116"/>
        <v>504.39999999999986</v>
      </c>
      <c r="AF257" s="25">
        <f t="shared" si="117"/>
        <v>2441.2959999999998</v>
      </c>
      <c r="AG257" s="25">
        <f t="shared" si="118"/>
        <v>610.32400000000007</v>
      </c>
      <c r="AH257" s="26">
        <f t="shared" si="119"/>
        <v>3051.62</v>
      </c>
      <c r="AI257" s="224" t="s">
        <v>30</v>
      </c>
      <c r="AJ257" s="17" t="s">
        <v>1150</v>
      </c>
      <c r="AK257" s="285"/>
    </row>
    <row r="258" spans="1:37" x14ac:dyDescent="0.2">
      <c r="A258" s="17"/>
      <c r="B258" s="18" t="s">
        <v>27</v>
      </c>
      <c r="C258" s="19">
        <v>6</v>
      </c>
      <c r="D258" s="20">
        <v>2810</v>
      </c>
      <c r="E258" s="20">
        <v>8173</v>
      </c>
      <c r="F258" s="21" t="s">
        <v>85</v>
      </c>
      <c r="G258" s="21" t="s">
        <v>86</v>
      </c>
      <c r="H258" s="20">
        <v>5590</v>
      </c>
      <c r="I258" s="21" t="s">
        <v>28</v>
      </c>
      <c r="J258" s="21" t="s">
        <v>66</v>
      </c>
      <c r="K258" s="18" t="s">
        <v>155</v>
      </c>
      <c r="L258" s="18" t="s">
        <v>526</v>
      </c>
      <c r="M258" s="21" t="s">
        <v>527</v>
      </c>
      <c r="N258" s="18" t="s">
        <v>374</v>
      </c>
      <c r="O258" s="17"/>
      <c r="P258" s="18" t="s">
        <v>653</v>
      </c>
      <c r="Q258" s="21" t="s">
        <v>650</v>
      </c>
      <c r="R258" s="21" t="s">
        <v>606</v>
      </c>
      <c r="S258" s="17"/>
      <c r="T258" s="24"/>
      <c r="U258" s="18" t="s">
        <v>660</v>
      </c>
      <c r="V258" s="21" t="s">
        <v>659</v>
      </c>
      <c r="W258" s="22">
        <v>1</v>
      </c>
      <c r="X258" s="23">
        <v>59982</v>
      </c>
      <c r="Y258" s="28"/>
      <c r="Z258" s="24"/>
      <c r="AA258" s="17"/>
      <c r="AB258" s="24"/>
      <c r="AC258" s="24"/>
      <c r="AD258" s="25">
        <f t="shared" ref="AD258:AD277" si="120">X258*0.8</f>
        <v>47985.600000000006</v>
      </c>
      <c r="AE258" s="25">
        <f t="shared" ref="AE258:AE277" si="121">X258-AD258</f>
        <v>11996.399999999994</v>
      </c>
      <c r="AF258" s="25">
        <f t="shared" ref="AF258:AF277" si="122">X258*1.21*0.8</f>
        <v>58062.576000000001</v>
      </c>
      <c r="AG258" s="25">
        <f t="shared" ref="AG258:AG277" si="123">X258*1.21-AF258</f>
        <v>14515.644</v>
      </c>
      <c r="AH258" s="26">
        <f t="shared" ref="AH258:AH277" si="124">AF258+AG258</f>
        <v>72578.22</v>
      </c>
      <c r="AI258" s="224" t="s">
        <v>30</v>
      </c>
      <c r="AJ258" s="17" t="s">
        <v>1150</v>
      </c>
      <c r="AK258" s="286"/>
    </row>
    <row r="259" spans="1:37" x14ac:dyDescent="0.2">
      <c r="A259" s="17"/>
      <c r="B259" s="18" t="s">
        <v>27</v>
      </c>
      <c r="C259" s="19">
        <v>6</v>
      </c>
      <c r="D259" s="20">
        <v>2810</v>
      </c>
      <c r="E259" s="20">
        <v>8173</v>
      </c>
      <c r="F259" s="21" t="s">
        <v>85</v>
      </c>
      <c r="G259" s="21" t="s">
        <v>86</v>
      </c>
      <c r="H259" s="20">
        <v>5590</v>
      </c>
      <c r="I259" s="21" t="s">
        <v>28</v>
      </c>
      <c r="J259" s="21" t="s">
        <v>66</v>
      </c>
      <c r="K259" s="18" t="s">
        <v>155</v>
      </c>
      <c r="L259" s="18" t="s">
        <v>526</v>
      </c>
      <c r="M259" s="21" t="s">
        <v>527</v>
      </c>
      <c r="N259" s="18" t="s">
        <v>374</v>
      </c>
      <c r="O259" s="17"/>
      <c r="P259" s="18" t="s">
        <v>653</v>
      </c>
      <c r="Q259" s="21" t="s">
        <v>650</v>
      </c>
      <c r="R259" s="21" t="s">
        <v>651</v>
      </c>
      <c r="S259" s="21" t="s">
        <v>652</v>
      </c>
      <c r="T259" s="20">
        <v>23</v>
      </c>
      <c r="U259" s="18" t="s">
        <v>661</v>
      </c>
      <c r="V259" s="21" t="s">
        <v>347</v>
      </c>
      <c r="W259" s="22">
        <v>2</v>
      </c>
      <c r="X259" s="23">
        <v>5400</v>
      </c>
      <c r="Y259" s="23">
        <v>52894</v>
      </c>
      <c r="Z259" s="20">
        <v>0</v>
      </c>
      <c r="AA259" s="17"/>
      <c r="AB259" s="24"/>
      <c r="AC259" s="24"/>
      <c r="AD259" s="25">
        <f t="shared" si="120"/>
        <v>4320</v>
      </c>
      <c r="AE259" s="25">
        <f t="shared" si="121"/>
        <v>1080</v>
      </c>
      <c r="AF259" s="25">
        <f t="shared" si="122"/>
        <v>5227.2000000000007</v>
      </c>
      <c r="AG259" s="25">
        <f t="shared" si="123"/>
        <v>1306.7999999999993</v>
      </c>
      <c r="AH259" s="26">
        <f t="shared" si="124"/>
        <v>6534</v>
      </c>
      <c r="AI259" s="224" t="s">
        <v>30</v>
      </c>
      <c r="AJ259" s="17" t="s">
        <v>1150</v>
      </c>
      <c r="AK259" s="286"/>
    </row>
    <row r="260" spans="1:37" x14ac:dyDescent="0.2">
      <c r="A260" s="17"/>
      <c r="B260" s="18" t="s">
        <v>27</v>
      </c>
      <c r="C260" s="19">
        <v>6</v>
      </c>
      <c r="D260" s="20">
        <v>2810</v>
      </c>
      <c r="E260" s="20">
        <v>8173</v>
      </c>
      <c r="F260" s="21" t="s">
        <v>85</v>
      </c>
      <c r="G260" s="21" t="s">
        <v>86</v>
      </c>
      <c r="H260" s="20">
        <v>5590</v>
      </c>
      <c r="I260" s="21" t="s">
        <v>28</v>
      </c>
      <c r="J260" s="21" t="s">
        <v>66</v>
      </c>
      <c r="K260" s="18" t="s">
        <v>155</v>
      </c>
      <c r="L260" s="18" t="s">
        <v>526</v>
      </c>
      <c r="M260" s="21" t="s">
        <v>527</v>
      </c>
      <c r="N260" s="18" t="s">
        <v>374</v>
      </c>
      <c r="O260" s="17"/>
      <c r="P260" s="18" t="s">
        <v>653</v>
      </c>
      <c r="Q260" s="21" t="s">
        <v>650</v>
      </c>
      <c r="R260" s="21" t="s">
        <v>651</v>
      </c>
      <c r="S260" s="21" t="s">
        <v>652</v>
      </c>
      <c r="T260" s="20">
        <v>23</v>
      </c>
      <c r="U260" s="18" t="s">
        <v>662</v>
      </c>
      <c r="V260" s="21" t="s">
        <v>535</v>
      </c>
      <c r="W260" s="22">
        <v>2</v>
      </c>
      <c r="X260" s="23">
        <v>1657</v>
      </c>
      <c r="Y260" s="23">
        <v>52894</v>
      </c>
      <c r="Z260" s="20">
        <v>0</v>
      </c>
      <c r="AA260" s="17"/>
      <c r="AB260" s="24"/>
      <c r="AC260" s="24"/>
      <c r="AD260" s="25">
        <f t="shared" si="120"/>
        <v>1325.6000000000001</v>
      </c>
      <c r="AE260" s="25">
        <f t="shared" si="121"/>
        <v>331.39999999999986</v>
      </c>
      <c r="AF260" s="25">
        <f t="shared" si="122"/>
        <v>1603.9760000000001</v>
      </c>
      <c r="AG260" s="25">
        <f t="shared" si="123"/>
        <v>400.99399999999991</v>
      </c>
      <c r="AH260" s="26">
        <f t="shared" si="124"/>
        <v>2004.97</v>
      </c>
      <c r="AI260" s="224" t="s">
        <v>30</v>
      </c>
      <c r="AJ260" s="17" t="s">
        <v>1150</v>
      </c>
      <c r="AK260" s="286"/>
    </row>
    <row r="261" spans="1:37" x14ac:dyDescent="0.2">
      <c r="A261" s="17"/>
      <c r="B261" s="18" t="s">
        <v>27</v>
      </c>
      <c r="C261" s="19">
        <v>6</v>
      </c>
      <c r="D261" s="20">
        <v>2810</v>
      </c>
      <c r="E261" s="20">
        <v>8173</v>
      </c>
      <c r="F261" s="21" t="s">
        <v>85</v>
      </c>
      <c r="G261" s="21" t="s">
        <v>86</v>
      </c>
      <c r="H261" s="20">
        <v>5590</v>
      </c>
      <c r="I261" s="21" t="s">
        <v>28</v>
      </c>
      <c r="J261" s="21" t="s">
        <v>66</v>
      </c>
      <c r="K261" s="18" t="s">
        <v>155</v>
      </c>
      <c r="L261" s="18" t="s">
        <v>526</v>
      </c>
      <c r="M261" s="21" t="s">
        <v>527</v>
      </c>
      <c r="N261" s="18" t="s">
        <v>374</v>
      </c>
      <c r="O261" s="17"/>
      <c r="P261" s="18" t="s">
        <v>653</v>
      </c>
      <c r="Q261" s="21" t="s">
        <v>650</v>
      </c>
      <c r="R261" s="21" t="s">
        <v>651</v>
      </c>
      <c r="S261" s="21" t="s">
        <v>652</v>
      </c>
      <c r="T261" s="20">
        <v>23</v>
      </c>
      <c r="U261" s="18" t="s">
        <v>663</v>
      </c>
      <c r="V261" s="21" t="s">
        <v>144</v>
      </c>
      <c r="W261" s="22">
        <v>1</v>
      </c>
      <c r="X261" s="23">
        <v>2860</v>
      </c>
      <c r="Y261" s="23">
        <v>52894</v>
      </c>
      <c r="Z261" s="20">
        <v>0</v>
      </c>
      <c r="AA261" s="17"/>
      <c r="AB261" s="24"/>
      <c r="AC261" s="24"/>
      <c r="AD261" s="25">
        <f t="shared" si="120"/>
        <v>2288</v>
      </c>
      <c r="AE261" s="25">
        <f t="shared" si="121"/>
        <v>572</v>
      </c>
      <c r="AF261" s="25">
        <f t="shared" si="122"/>
        <v>2768.48</v>
      </c>
      <c r="AG261" s="25">
        <f t="shared" si="123"/>
        <v>692.11999999999989</v>
      </c>
      <c r="AH261" s="26">
        <f t="shared" si="124"/>
        <v>3460.6</v>
      </c>
      <c r="AI261" s="224" t="s">
        <v>30</v>
      </c>
      <c r="AJ261" s="17" t="s">
        <v>1150</v>
      </c>
      <c r="AK261" s="286"/>
    </row>
    <row r="262" spans="1:37" x14ac:dyDescent="0.2">
      <c r="A262" s="17"/>
      <c r="B262" s="18" t="s">
        <v>27</v>
      </c>
      <c r="C262" s="19">
        <v>6</v>
      </c>
      <c r="D262" s="20">
        <v>2810</v>
      </c>
      <c r="E262" s="20">
        <v>8173</v>
      </c>
      <c r="F262" s="21" t="s">
        <v>85</v>
      </c>
      <c r="G262" s="21" t="s">
        <v>86</v>
      </c>
      <c r="H262" s="20">
        <v>5590</v>
      </c>
      <c r="I262" s="21" t="s">
        <v>28</v>
      </c>
      <c r="J262" s="21" t="s">
        <v>66</v>
      </c>
      <c r="K262" s="18" t="s">
        <v>155</v>
      </c>
      <c r="L262" s="18" t="s">
        <v>526</v>
      </c>
      <c r="M262" s="21" t="s">
        <v>527</v>
      </c>
      <c r="N262" s="18" t="s">
        <v>374</v>
      </c>
      <c r="O262" s="17"/>
      <c r="P262" s="18" t="s">
        <v>653</v>
      </c>
      <c r="Q262" s="21" t="s">
        <v>650</v>
      </c>
      <c r="R262" s="21" t="s">
        <v>651</v>
      </c>
      <c r="S262" s="21" t="s">
        <v>652</v>
      </c>
      <c r="T262" s="20">
        <v>23</v>
      </c>
      <c r="U262" s="18" t="s">
        <v>664</v>
      </c>
      <c r="V262" s="21" t="s">
        <v>150</v>
      </c>
      <c r="W262" s="22">
        <v>1</v>
      </c>
      <c r="X262" s="23">
        <v>1030</v>
      </c>
      <c r="Y262" s="23">
        <v>52894</v>
      </c>
      <c r="Z262" s="20">
        <v>0</v>
      </c>
      <c r="AA262" s="17"/>
      <c r="AB262" s="24"/>
      <c r="AC262" s="24"/>
      <c r="AD262" s="25">
        <f t="shared" si="120"/>
        <v>824</v>
      </c>
      <c r="AE262" s="25">
        <f t="shared" si="121"/>
        <v>206</v>
      </c>
      <c r="AF262" s="25">
        <f t="shared" si="122"/>
        <v>997.04</v>
      </c>
      <c r="AG262" s="25">
        <f t="shared" si="123"/>
        <v>249.26</v>
      </c>
      <c r="AH262" s="26">
        <f t="shared" si="124"/>
        <v>1246.3</v>
      </c>
      <c r="AI262" s="224" t="s">
        <v>30</v>
      </c>
      <c r="AJ262" s="17" t="s">
        <v>1150</v>
      </c>
      <c r="AK262" s="286"/>
    </row>
    <row r="263" spans="1:37" x14ac:dyDescent="0.2">
      <c r="A263" s="17"/>
      <c r="B263" s="18" t="s">
        <v>27</v>
      </c>
      <c r="C263" s="19">
        <v>6</v>
      </c>
      <c r="D263" s="20">
        <v>2810</v>
      </c>
      <c r="E263" s="20">
        <v>8173</v>
      </c>
      <c r="F263" s="21" t="s">
        <v>85</v>
      </c>
      <c r="G263" s="21" t="s">
        <v>86</v>
      </c>
      <c r="H263" s="20">
        <v>5590</v>
      </c>
      <c r="I263" s="21" t="s">
        <v>28</v>
      </c>
      <c r="J263" s="21" t="s">
        <v>66</v>
      </c>
      <c r="K263" s="18" t="s">
        <v>155</v>
      </c>
      <c r="L263" s="18" t="s">
        <v>526</v>
      </c>
      <c r="M263" s="21" t="s">
        <v>527</v>
      </c>
      <c r="N263" s="18" t="s">
        <v>374</v>
      </c>
      <c r="O263" s="17"/>
      <c r="P263" s="18" t="s">
        <v>653</v>
      </c>
      <c r="Q263" s="21" t="s">
        <v>650</v>
      </c>
      <c r="R263" s="21" t="s">
        <v>651</v>
      </c>
      <c r="S263" s="21" t="s">
        <v>652</v>
      </c>
      <c r="T263" s="20">
        <v>23</v>
      </c>
      <c r="U263" s="18" t="s">
        <v>666</v>
      </c>
      <c r="V263" s="21" t="s">
        <v>665</v>
      </c>
      <c r="W263" s="22">
        <v>4</v>
      </c>
      <c r="X263" s="23">
        <v>6500</v>
      </c>
      <c r="Y263" s="23">
        <v>52894</v>
      </c>
      <c r="Z263" s="20">
        <v>0</v>
      </c>
      <c r="AA263" s="17"/>
      <c r="AB263" s="24"/>
      <c r="AC263" s="24"/>
      <c r="AD263" s="25">
        <f t="shared" si="120"/>
        <v>5200</v>
      </c>
      <c r="AE263" s="25">
        <f t="shared" si="121"/>
        <v>1300</v>
      </c>
      <c r="AF263" s="25">
        <f t="shared" si="122"/>
        <v>6292</v>
      </c>
      <c r="AG263" s="25">
        <f t="shared" si="123"/>
        <v>1573</v>
      </c>
      <c r="AH263" s="26">
        <f t="shared" si="124"/>
        <v>7865</v>
      </c>
      <c r="AI263" s="224" t="s">
        <v>30</v>
      </c>
      <c r="AJ263" s="17" t="s">
        <v>1150</v>
      </c>
      <c r="AK263" s="286"/>
    </row>
    <row r="264" spans="1:37" x14ac:dyDescent="0.2">
      <c r="A264" s="17"/>
      <c r="B264" s="18" t="s">
        <v>27</v>
      </c>
      <c r="C264" s="19">
        <v>6</v>
      </c>
      <c r="D264" s="20">
        <v>2810</v>
      </c>
      <c r="E264" s="20">
        <v>8173</v>
      </c>
      <c r="F264" s="21" t="s">
        <v>85</v>
      </c>
      <c r="G264" s="21" t="s">
        <v>86</v>
      </c>
      <c r="H264" s="20">
        <v>5590</v>
      </c>
      <c r="I264" s="21" t="s">
        <v>28</v>
      </c>
      <c r="J264" s="21" t="s">
        <v>66</v>
      </c>
      <c r="K264" s="18" t="s">
        <v>155</v>
      </c>
      <c r="L264" s="18" t="s">
        <v>526</v>
      </c>
      <c r="M264" s="21" t="s">
        <v>527</v>
      </c>
      <c r="N264" s="18" t="s">
        <v>374</v>
      </c>
      <c r="O264" s="17"/>
      <c r="P264" s="18" t="s">
        <v>653</v>
      </c>
      <c r="Q264" s="21" t="s">
        <v>650</v>
      </c>
      <c r="R264" s="21" t="s">
        <v>651</v>
      </c>
      <c r="S264" s="21" t="s">
        <v>652</v>
      </c>
      <c r="T264" s="20">
        <v>23</v>
      </c>
      <c r="U264" s="18" t="s">
        <v>668</v>
      </c>
      <c r="V264" s="21" t="s">
        <v>667</v>
      </c>
      <c r="W264" s="22">
        <v>1</v>
      </c>
      <c r="X264" s="23">
        <v>1300</v>
      </c>
      <c r="Y264" s="23">
        <v>52894</v>
      </c>
      <c r="Z264" s="20">
        <v>0</v>
      </c>
      <c r="AA264" s="17"/>
      <c r="AB264" s="24"/>
      <c r="AC264" s="24"/>
      <c r="AD264" s="25">
        <f t="shared" si="120"/>
        <v>1040</v>
      </c>
      <c r="AE264" s="25">
        <f t="shared" si="121"/>
        <v>260</v>
      </c>
      <c r="AF264" s="25">
        <f t="shared" si="122"/>
        <v>1258.4000000000001</v>
      </c>
      <c r="AG264" s="25">
        <f t="shared" si="123"/>
        <v>314.59999999999991</v>
      </c>
      <c r="AH264" s="26">
        <f t="shared" si="124"/>
        <v>1573</v>
      </c>
      <c r="AI264" s="224" t="s">
        <v>30</v>
      </c>
      <c r="AJ264" s="17" t="s">
        <v>1150</v>
      </c>
      <c r="AK264" s="286"/>
    </row>
    <row r="265" spans="1:37" x14ac:dyDescent="0.2">
      <c r="A265" s="17"/>
      <c r="B265" s="18" t="s">
        <v>27</v>
      </c>
      <c r="C265" s="19">
        <v>6</v>
      </c>
      <c r="D265" s="20">
        <v>2810</v>
      </c>
      <c r="E265" s="20">
        <v>8173</v>
      </c>
      <c r="F265" s="21" t="s">
        <v>85</v>
      </c>
      <c r="G265" s="21" t="s">
        <v>86</v>
      </c>
      <c r="H265" s="20">
        <v>5590</v>
      </c>
      <c r="I265" s="21" t="s">
        <v>28</v>
      </c>
      <c r="J265" s="21" t="s">
        <v>66</v>
      </c>
      <c r="K265" s="18" t="s">
        <v>155</v>
      </c>
      <c r="L265" s="18" t="s">
        <v>526</v>
      </c>
      <c r="M265" s="21" t="s">
        <v>527</v>
      </c>
      <c r="N265" s="18" t="s">
        <v>374</v>
      </c>
      <c r="O265" s="17"/>
      <c r="P265" s="18" t="s">
        <v>653</v>
      </c>
      <c r="Q265" s="21" t="s">
        <v>650</v>
      </c>
      <c r="R265" s="21" t="s">
        <v>651</v>
      </c>
      <c r="S265" s="21" t="s">
        <v>652</v>
      </c>
      <c r="T265" s="20">
        <v>23</v>
      </c>
      <c r="U265" s="18" t="s">
        <v>669</v>
      </c>
      <c r="V265" s="21" t="s">
        <v>535</v>
      </c>
      <c r="W265" s="22">
        <v>1</v>
      </c>
      <c r="X265" s="23">
        <v>750</v>
      </c>
      <c r="Y265" s="23">
        <v>52894</v>
      </c>
      <c r="Z265" s="20">
        <v>0</v>
      </c>
      <c r="AA265" s="17"/>
      <c r="AB265" s="24"/>
      <c r="AC265" s="24"/>
      <c r="AD265" s="25">
        <f t="shared" si="120"/>
        <v>600</v>
      </c>
      <c r="AE265" s="25">
        <f t="shared" si="121"/>
        <v>150</v>
      </c>
      <c r="AF265" s="25">
        <f t="shared" si="122"/>
        <v>726</v>
      </c>
      <c r="AG265" s="25">
        <f t="shared" si="123"/>
        <v>181.5</v>
      </c>
      <c r="AH265" s="26">
        <f t="shared" si="124"/>
        <v>907.5</v>
      </c>
      <c r="AI265" s="224" t="s">
        <v>30</v>
      </c>
      <c r="AJ265" s="17" t="s">
        <v>1150</v>
      </c>
      <c r="AK265" s="286"/>
    </row>
    <row r="266" spans="1:37" x14ac:dyDescent="0.2">
      <c r="A266" s="17"/>
      <c r="B266" s="18" t="s">
        <v>27</v>
      </c>
      <c r="C266" s="19">
        <v>6</v>
      </c>
      <c r="D266" s="20">
        <v>2810</v>
      </c>
      <c r="E266" s="20">
        <v>8173</v>
      </c>
      <c r="F266" s="21" t="s">
        <v>85</v>
      </c>
      <c r="G266" s="21" t="s">
        <v>86</v>
      </c>
      <c r="H266" s="20">
        <v>5590</v>
      </c>
      <c r="I266" s="21" t="s">
        <v>28</v>
      </c>
      <c r="J266" s="21" t="s">
        <v>66</v>
      </c>
      <c r="K266" s="18" t="s">
        <v>155</v>
      </c>
      <c r="L266" s="18" t="s">
        <v>526</v>
      </c>
      <c r="M266" s="21" t="s">
        <v>527</v>
      </c>
      <c r="N266" s="18" t="s">
        <v>374</v>
      </c>
      <c r="O266" s="17"/>
      <c r="P266" s="18" t="s">
        <v>653</v>
      </c>
      <c r="Q266" s="21" t="s">
        <v>650</v>
      </c>
      <c r="R266" s="21" t="s">
        <v>651</v>
      </c>
      <c r="S266" s="21" t="s">
        <v>652</v>
      </c>
      <c r="T266" s="20">
        <v>23</v>
      </c>
      <c r="U266" s="18" t="s">
        <v>670</v>
      </c>
      <c r="V266" s="21" t="s">
        <v>146</v>
      </c>
      <c r="W266" s="22">
        <v>4</v>
      </c>
      <c r="X266" s="23">
        <v>16000</v>
      </c>
      <c r="Y266" s="23">
        <v>52894</v>
      </c>
      <c r="Z266" s="20">
        <v>0</v>
      </c>
      <c r="AA266" s="17"/>
      <c r="AB266" s="24"/>
      <c r="AC266" s="24"/>
      <c r="AD266" s="25">
        <f t="shared" si="120"/>
        <v>12800</v>
      </c>
      <c r="AE266" s="25">
        <f t="shared" si="121"/>
        <v>3200</v>
      </c>
      <c r="AF266" s="25">
        <f t="shared" si="122"/>
        <v>15488</v>
      </c>
      <c r="AG266" s="25">
        <f t="shared" si="123"/>
        <v>3872</v>
      </c>
      <c r="AH266" s="26">
        <f t="shared" si="124"/>
        <v>19360</v>
      </c>
      <c r="AI266" s="224" t="s">
        <v>30</v>
      </c>
      <c r="AJ266" s="17" t="s">
        <v>1150</v>
      </c>
      <c r="AK266" s="286"/>
    </row>
    <row r="267" spans="1:37" x14ac:dyDescent="0.2">
      <c r="A267" s="17"/>
      <c r="B267" s="18" t="s">
        <v>27</v>
      </c>
      <c r="C267" s="19">
        <v>6</v>
      </c>
      <c r="D267" s="20">
        <v>2810</v>
      </c>
      <c r="E267" s="20">
        <v>8173</v>
      </c>
      <c r="F267" s="21" t="s">
        <v>85</v>
      </c>
      <c r="G267" s="21" t="s">
        <v>86</v>
      </c>
      <c r="H267" s="20">
        <v>5590</v>
      </c>
      <c r="I267" s="21" t="s">
        <v>28</v>
      </c>
      <c r="J267" s="21" t="s">
        <v>66</v>
      </c>
      <c r="K267" s="18" t="s">
        <v>155</v>
      </c>
      <c r="L267" s="18" t="s">
        <v>526</v>
      </c>
      <c r="M267" s="21" t="s">
        <v>527</v>
      </c>
      <c r="N267" s="18" t="s">
        <v>374</v>
      </c>
      <c r="O267" s="17"/>
      <c r="P267" s="18" t="s">
        <v>653</v>
      </c>
      <c r="Q267" s="21" t="s">
        <v>650</v>
      </c>
      <c r="R267" s="21" t="s">
        <v>651</v>
      </c>
      <c r="S267" s="21" t="s">
        <v>652</v>
      </c>
      <c r="T267" s="20">
        <v>23</v>
      </c>
      <c r="U267" s="18" t="s">
        <v>671</v>
      </c>
      <c r="V267" s="21" t="s">
        <v>639</v>
      </c>
      <c r="W267" s="22">
        <v>4</v>
      </c>
      <c r="X267" s="23">
        <v>7000</v>
      </c>
      <c r="Y267" s="23">
        <v>52894</v>
      </c>
      <c r="Z267" s="20">
        <v>0</v>
      </c>
      <c r="AA267" s="17"/>
      <c r="AB267" s="24"/>
      <c r="AC267" s="24"/>
      <c r="AD267" s="25">
        <f t="shared" si="120"/>
        <v>5600</v>
      </c>
      <c r="AE267" s="25">
        <f t="shared" si="121"/>
        <v>1400</v>
      </c>
      <c r="AF267" s="25">
        <f t="shared" si="122"/>
        <v>6776</v>
      </c>
      <c r="AG267" s="25">
        <f t="shared" si="123"/>
        <v>1694</v>
      </c>
      <c r="AH267" s="26">
        <f t="shared" si="124"/>
        <v>8470</v>
      </c>
      <c r="AI267" s="224" t="s">
        <v>30</v>
      </c>
      <c r="AJ267" s="17" t="s">
        <v>1150</v>
      </c>
      <c r="AK267" s="286"/>
    </row>
    <row r="268" spans="1:37" x14ac:dyDescent="0.2">
      <c r="A268" s="17"/>
      <c r="B268" s="18" t="s">
        <v>27</v>
      </c>
      <c r="C268" s="19">
        <v>6</v>
      </c>
      <c r="D268" s="20">
        <v>2810</v>
      </c>
      <c r="E268" s="20">
        <v>8173</v>
      </c>
      <c r="F268" s="21" t="s">
        <v>85</v>
      </c>
      <c r="G268" s="21" t="s">
        <v>86</v>
      </c>
      <c r="H268" s="20">
        <v>5590</v>
      </c>
      <c r="I268" s="21" t="s">
        <v>28</v>
      </c>
      <c r="J268" s="21" t="s">
        <v>66</v>
      </c>
      <c r="K268" s="18" t="s">
        <v>155</v>
      </c>
      <c r="L268" s="18" t="s">
        <v>526</v>
      </c>
      <c r="M268" s="21" t="s">
        <v>527</v>
      </c>
      <c r="N268" s="18" t="s">
        <v>374</v>
      </c>
      <c r="O268" s="17"/>
      <c r="P268" s="18" t="s">
        <v>653</v>
      </c>
      <c r="Q268" s="21" t="s">
        <v>650</v>
      </c>
      <c r="R268" s="21" t="s">
        <v>651</v>
      </c>
      <c r="S268" s="21" t="s">
        <v>652</v>
      </c>
      <c r="T268" s="20">
        <v>23</v>
      </c>
      <c r="U268" s="18" t="s">
        <v>672</v>
      </c>
      <c r="V268" s="21" t="s">
        <v>536</v>
      </c>
      <c r="W268" s="22">
        <v>1</v>
      </c>
      <c r="X268" s="23">
        <v>1320</v>
      </c>
      <c r="Y268" s="23">
        <v>52894</v>
      </c>
      <c r="Z268" s="20">
        <v>0</v>
      </c>
      <c r="AA268" s="17"/>
      <c r="AB268" s="24"/>
      <c r="AC268" s="24"/>
      <c r="AD268" s="25">
        <f t="shared" si="120"/>
        <v>1056</v>
      </c>
      <c r="AE268" s="25">
        <f t="shared" si="121"/>
        <v>264</v>
      </c>
      <c r="AF268" s="25">
        <f t="shared" si="122"/>
        <v>1277.7600000000002</v>
      </c>
      <c r="AG268" s="25">
        <f t="shared" si="123"/>
        <v>319.43999999999983</v>
      </c>
      <c r="AH268" s="26">
        <f t="shared" si="124"/>
        <v>1597.2</v>
      </c>
      <c r="AI268" s="224" t="s">
        <v>30</v>
      </c>
      <c r="AJ268" s="17" t="s">
        <v>1150</v>
      </c>
      <c r="AK268" s="286"/>
    </row>
    <row r="269" spans="1:37" x14ac:dyDescent="0.2">
      <c r="A269" s="17"/>
      <c r="B269" s="18" t="s">
        <v>27</v>
      </c>
      <c r="C269" s="19">
        <v>6</v>
      </c>
      <c r="D269" s="20">
        <v>2810</v>
      </c>
      <c r="E269" s="20">
        <v>8173</v>
      </c>
      <c r="F269" s="21" t="s">
        <v>85</v>
      </c>
      <c r="G269" s="21" t="s">
        <v>86</v>
      </c>
      <c r="H269" s="20">
        <v>5590</v>
      </c>
      <c r="I269" s="21" t="s">
        <v>28</v>
      </c>
      <c r="J269" s="21" t="s">
        <v>66</v>
      </c>
      <c r="K269" s="18" t="s">
        <v>155</v>
      </c>
      <c r="L269" s="18" t="s">
        <v>526</v>
      </c>
      <c r="M269" s="21" t="s">
        <v>527</v>
      </c>
      <c r="N269" s="18" t="s">
        <v>374</v>
      </c>
      <c r="O269" s="17"/>
      <c r="P269" s="18" t="s">
        <v>653</v>
      </c>
      <c r="Q269" s="21" t="s">
        <v>650</v>
      </c>
      <c r="R269" s="21" t="s">
        <v>651</v>
      </c>
      <c r="S269" s="21" t="s">
        <v>652</v>
      </c>
      <c r="T269" s="20">
        <v>23</v>
      </c>
      <c r="U269" s="18" t="s">
        <v>673</v>
      </c>
      <c r="V269" s="21" t="s">
        <v>550</v>
      </c>
      <c r="W269" s="22">
        <v>1</v>
      </c>
      <c r="X269" s="23">
        <v>1340</v>
      </c>
      <c r="Y269" s="23">
        <v>52894</v>
      </c>
      <c r="Z269" s="20">
        <v>0</v>
      </c>
      <c r="AA269" s="17"/>
      <c r="AB269" s="24"/>
      <c r="AC269" s="24"/>
      <c r="AD269" s="25">
        <f t="shared" si="120"/>
        <v>1072</v>
      </c>
      <c r="AE269" s="25">
        <f t="shared" si="121"/>
        <v>268</v>
      </c>
      <c r="AF269" s="25">
        <f t="shared" si="122"/>
        <v>1297.1199999999999</v>
      </c>
      <c r="AG269" s="25">
        <f t="shared" si="123"/>
        <v>324.27999999999997</v>
      </c>
      <c r="AH269" s="26">
        <f t="shared" si="124"/>
        <v>1621.3999999999999</v>
      </c>
      <c r="AI269" s="224" t="s">
        <v>30</v>
      </c>
      <c r="AJ269" s="17" t="s">
        <v>1150</v>
      </c>
      <c r="AK269" s="286"/>
    </row>
    <row r="270" spans="1:37" x14ac:dyDescent="0.2">
      <c r="A270" s="17"/>
      <c r="B270" s="18" t="s">
        <v>27</v>
      </c>
      <c r="C270" s="19">
        <v>6</v>
      </c>
      <c r="D270" s="20">
        <v>2810</v>
      </c>
      <c r="E270" s="20">
        <v>8173</v>
      </c>
      <c r="F270" s="21" t="s">
        <v>85</v>
      </c>
      <c r="G270" s="21" t="s">
        <v>86</v>
      </c>
      <c r="H270" s="20">
        <v>5590</v>
      </c>
      <c r="I270" s="21" t="s">
        <v>28</v>
      </c>
      <c r="J270" s="21" t="s">
        <v>66</v>
      </c>
      <c r="K270" s="18" t="s">
        <v>155</v>
      </c>
      <c r="L270" s="18" t="s">
        <v>526</v>
      </c>
      <c r="M270" s="21" t="s">
        <v>527</v>
      </c>
      <c r="N270" s="18" t="s">
        <v>374</v>
      </c>
      <c r="O270" s="17"/>
      <c r="P270" s="18" t="s">
        <v>653</v>
      </c>
      <c r="Q270" s="21" t="s">
        <v>650</v>
      </c>
      <c r="R270" s="21" t="s">
        <v>651</v>
      </c>
      <c r="S270" s="21" t="s">
        <v>652</v>
      </c>
      <c r="T270" s="20">
        <v>23</v>
      </c>
      <c r="U270" s="18" t="s">
        <v>674</v>
      </c>
      <c r="V270" s="21" t="s">
        <v>150</v>
      </c>
      <c r="W270" s="22">
        <v>1</v>
      </c>
      <c r="X270" s="23">
        <v>700</v>
      </c>
      <c r="Y270" s="23">
        <v>52894</v>
      </c>
      <c r="Z270" s="20">
        <v>0</v>
      </c>
      <c r="AA270" s="17"/>
      <c r="AB270" s="24"/>
      <c r="AC270" s="24"/>
      <c r="AD270" s="25">
        <f t="shared" si="120"/>
        <v>560</v>
      </c>
      <c r="AE270" s="25">
        <f t="shared" si="121"/>
        <v>140</v>
      </c>
      <c r="AF270" s="25">
        <f t="shared" si="122"/>
        <v>677.6</v>
      </c>
      <c r="AG270" s="25">
        <f t="shared" si="123"/>
        <v>169.39999999999998</v>
      </c>
      <c r="AH270" s="26">
        <f t="shared" si="124"/>
        <v>847</v>
      </c>
      <c r="AI270" s="224" t="s">
        <v>30</v>
      </c>
      <c r="AJ270" s="17" t="s">
        <v>1150</v>
      </c>
      <c r="AK270" s="286"/>
    </row>
    <row r="271" spans="1:37" x14ac:dyDescent="0.2">
      <c r="A271" s="17"/>
      <c r="B271" s="18" t="s">
        <v>27</v>
      </c>
      <c r="C271" s="19">
        <v>6</v>
      </c>
      <c r="D271" s="20">
        <v>2810</v>
      </c>
      <c r="E271" s="20">
        <v>8173</v>
      </c>
      <c r="F271" s="21" t="s">
        <v>85</v>
      </c>
      <c r="G271" s="21" t="s">
        <v>86</v>
      </c>
      <c r="H271" s="20">
        <v>5590</v>
      </c>
      <c r="I271" s="21" t="s">
        <v>28</v>
      </c>
      <c r="J271" s="21" t="s">
        <v>66</v>
      </c>
      <c r="K271" s="18" t="s">
        <v>155</v>
      </c>
      <c r="L271" s="18" t="s">
        <v>526</v>
      </c>
      <c r="M271" s="21" t="s">
        <v>527</v>
      </c>
      <c r="N271" s="18" t="s">
        <v>374</v>
      </c>
      <c r="O271" s="17"/>
      <c r="P271" s="18" t="s">
        <v>653</v>
      </c>
      <c r="Q271" s="21" t="s">
        <v>650</v>
      </c>
      <c r="R271" s="21" t="s">
        <v>651</v>
      </c>
      <c r="S271" s="21" t="s">
        <v>652</v>
      </c>
      <c r="T271" s="20">
        <v>23</v>
      </c>
      <c r="U271" s="18" t="s">
        <v>675</v>
      </c>
      <c r="V271" s="21" t="s">
        <v>150</v>
      </c>
      <c r="W271" s="22">
        <v>1</v>
      </c>
      <c r="X271" s="23">
        <v>425</v>
      </c>
      <c r="Y271" s="23">
        <v>52894</v>
      </c>
      <c r="Z271" s="20">
        <v>0</v>
      </c>
      <c r="AA271" s="17"/>
      <c r="AB271" s="24"/>
      <c r="AC271" s="24"/>
      <c r="AD271" s="25">
        <f t="shared" si="120"/>
        <v>340</v>
      </c>
      <c r="AE271" s="25">
        <f t="shared" si="121"/>
        <v>85</v>
      </c>
      <c r="AF271" s="25">
        <f t="shared" si="122"/>
        <v>411.40000000000003</v>
      </c>
      <c r="AG271" s="25">
        <f t="shared" si="123"/>
        <v>102.84999999999997</v>
      </c>
      <c r="AH271" s="26">
        <f t="shared" si="124"/>
        <v>514.25</v>
      </c>
      <c r="AI271" s="224" t="s">
        <v>30</v>
      </c>
      <c r="AJ271" s="17" t="s">
        <v>1150</v>
      </c>
      <c r="AK271" s="286"/>
    </row>
    <row r="272" spans="1:37" x14ac:dyDescent="0.2">
      <c r="A272" s="17"/>
      <c r="B272" s="18" t="s">
        <v>27</v>
      </c>
      <c r="C272" s="19">
        <v>6</v>
      </c>
      <c r="D272" s="20">
        <v>2810</v>
      </c>
      <c r="E272" s="20">
        <v>8173</v>
      </c>
      <c r="F272" s="21" t="s">
        <v>85</v>
      </c>
      <c r="G272" s="21" t="s">
        <v>86</v>
      </c>
      <c r="H272" s="20">
        <v>5590</v>
      </c>
      <c r="I272" s="21" t="s">
        <v>28</v>
      </c>
      <c r="J272" s="21" t="s">
        <v>66</v>
      </c>
      <c r="K272" s="18" t="s">
        <v>155</v>
      </c>
      <c r="L272" s="18" t="s">
        <v>526</v>
      </c>
      <c r="M272" s="21" t="s">
        <v>527</v>
      </c>
      <c r="N272" s="18" t="s">
        <v>374</v>
      </c>
      <c r="O272" s="17"/>
      <c r="P272" s="18" t="s">
        <v>653</v>
      </c>
      <c r="Q272" s="21" t="s">
        <v>650</v>
      </c>
      <c r="R272" s="21" t="s">
        <v>651</v>
      </c>
      <c r="S272" s="21" t="s">
        <v>652</v>
      </c>
      <c r="T272" s="20">
        <v>23</v>
      </c>
      <c r="U272" s="18" t="s">
        <v>677</v>
      </c>
      <c r="V272" s="21" t="s">
        <v>676</v>
      </c>
      <c r="W272" s="22">
        <v>2</v>
      </c>
      <c r="X272" s="23">
        <v>2000</v>
      </c>
      <c r="Y272" s="23">
        <v>52894</v>
      </c>
      <c r="Z272" s="20">
        <v>0</v>
      </c>
      <c r="AA272" s="17"/>
      <c r="AB272" s="24"/>
      <c r="AC272" s="24"/>
      <c r="AD272" s="25">
        <f t="shared" si="120"/>
        <v>1600</v>
      </c>
      <c r="AE272" s="25">
        <f t="shared" si="121"/>
        <v>400</v>
      </c>
      <c r="AF272" s="25">
        <f t="shared" si="122"/>
        <v>1936</v>
      </c>
      <c r="AG272" s="25">
        <f t="shared" si="123"/>
        <v>484</v>
      </c>
      <c r="AH272" s="26">
        <f t="shared" si="124"/>
        <v>2420</v>
      </c>
      <c r="AI272" s="224" t="s">
        <v>30</v>
      </c>
      <c r="AJ272" s="17" t="s">
        <v>1150</v>
      </c>
      <c r="AK272" s="286"/>
    </row>
    <row r="273" spans="1:37" x14ac:dyDescent="0.2">
      <c r="A273" s="17"/>
      <c r="B273" s="18" t="s">
        <v>27</v>
      </c>
      <c r="C273" s="19">
        <v>6</v>
      </c>
      <c r="D273" s="20">
        <v>2810</v>
      </c>
      <c r="E273" s="20">
        <v>8173</v>
      </c>
      <c r="F273" s="21" t="s">
        <v>85</v>
      </c>
      <c r="G273" s="21" t="s">
        <v>86</v>
      </c>
      <c r="H273" s="20">
        <v>5590</v>
      </c>
      <c r="I273" s="21" t="s">
        <v>28</v>
      </c>
      <c r="J273" s="21" t="s">
        <v>66</v>
      </c>
      <c r="K273" s="18" t="s">
        <v>155</v>
      </c>
      <c r="L273" s="18" t="s">
        <v>526</v>
      </c>
      <c r="M273" s="21" t="s">
        <v>527</v>
      </c>
      <c r="N273" s="18" t="s">
        <v>374</v>
      </c>
      <c r="O273" s="17"/>
      <c r="P273" s="18" t="s">
        <v>653</v>
      </c>
      <c r="Q273" s="21" t="s">
        <v>650</v>
      </c>
      <c r="R273" s="21" t="s">
        <v>651</v>
      </c>
      <c r="S273" s="21" t="s">
        <v>652</v>
      </c>
      <c r="T273" s="20">
        <v>23</v>
      </c>
      <c r="U273" s="18" t="s">
        <v>678</v>
      </c>
      <c r="V273" s="21" t="s">
        <v>537</v>
      </c>
      <c r="W273" s="22">
        <v>1</v>
      </c>
      <c r="X273" s="23">
        <v>790</v>
      </c>
      <c r="Y273" s="23">
        <v>52894</v>
      </c>
      <c r="Z273" s="20">
        <v>0</v>
      </c>
      <c r="AA273" s="17"/>
      <c r="AB273" s="24"/>
      <c r="AC273" s="24"/>
      <c r="AD273" s="25">
        <f t="shared" si="120"/>
        <v>632</v>
      </c>
      <c r="AE273" s="25">
        <f t="shared" si="121"/>
        <v>158</v>
      </c>
      <c r="AF273" s="25">
        <f t="shared" si="122"/>
        <v>764.72</v>
      </c>
      <c r="AG273" s="25">
        <f t="shared" si="123"/>
        <v>191.17999999999995</v>
      </c>
      <c r="AH273" s="26">
        <f t="shared" si="124"/>
        <v>955.9</v>
      </c>
      <c r="AI273" s="224" t="s">
        <v>30</v>
      </c>
      <c r="AJ273" s="17" t="s">
        <v>1150</v>
      </c>
      <c r="AK273" s="286"/>
    </row>
    <row r="274" spans="1:37" x14ac:dyDescent="0.2">
      <c r="A274" s="17"/>
      <c r="B274" s="18" t="s">
        <v>27</v>
      </c>
      <c r="C274" s="19">
        <v>6</v>
      </c>
      <c r="D274" s="20">
        <v>2810</v>
      </c>
      <c r="E274" s="20">
        <v>8173</v>
      </c>
      <c r="F274" s="21" t="s">
        <v>85</v>
      </c>
      <c r="G274" s="21" t="s">
        <v>86</v>
      </c>
      <c r="H274" s="20">
        <v>5590</v>
      </c>
      <c r="I274" s="21" t="s">
        <v>28</v>
      </c>
      <c r="J274" s="21" t="s">
        <v>66</v>
      </c>
      <c r="K274" s="18" t="s">
        <v>155</v>
      </c>
      <c r="L274" s="18" t="s">
        <v>526</v>
      </c>
      <c r="M274" s="21" t="s">
        <v>527</v>
      </c>
      <c r="N274" s="18" t="s">
        <v>374</v>
      </c>
      <c r="O274" s="17"/>
      <c r="P274" s="18" t="s">
        <v>653</v>
      </c>
      <c r="Q274" s="21" t="s">
        <v>650</v>
      </c>
      <c r="R274" s="21" t="s">
        <v>651</v>
      </c>
      <c r="S274" s="21" t="s">
        <v>652</v>
      </c>
      <c r="T274" s="20">
        <v>23</v>
      </c>
      <c r="U274" s="18" t="s">
        <v>679</v>
      </c>
      <c r="V274" s="21" t="s">
        <v>346</v>
      </c>
      <c r="W274" s="22">
        <v>1</v>
      </c>
      <c r="X274" s="23">
        <v>1300</v>
      </c>
      <c r="Y274" s="23">
        <v>52894</v>
      </c>
      <c r="Z274" s="20">
        <v>0</v>
      </c>
      <c r="AA274" s="17"/>
      <c r="AB274" s="24"/>
      <c r="AC274" s="24"/>
      <c r="AD274" s="25">
        <f t="shared" si="120"/>
        <v>1040</v>
      </c>
      <c r="AE274" s="25">
        <f t="shared" si="121"/>
        <v>260</v>
      </c>
      <c r="AF274" s="25">
        <f t="shared" si="122"/>
        <v>1258.4000000000001</v>
      </c>
      <c r="AG274" s="25">
        <f t="shared" si="123"/>
        <v>314.59999999999991</v>
      </c>
      <c r="AH274" s="26">
        <f t="shared" si="124"/>
        <v>1573</v>
      </c>
      <c r="AI274" s="224" t="s">
        <v>30</v>
      </c>
      <c r="AJ274" s="17" t="s">
        <v>1150</v>
      </c>
      <c r="AK274" s="286"/>
    </row>
    <row r="275" spans="1:37" x14ac:dyDescent="0.2">
      <c r="A275" s="17"/>
      <c r="B275" s="18" t="s">
        <v>27</v>
      </c>
      <c r="C275" s="19">
        <v>6</v>
      </c>
      <c r="D275" s="20">
        <v>2810</v>
      </c>
      <c r="E275" s="20">
        <v>8173</v>
      </c>
      <c r="F275" s="21" t="s">
        <v>85</v>
      </c>
      <c r="G275" s="21" t="s">
        <v>86</v>
      </c>
      <c r="H275" s="20">
        <v>5590</v>
      </c>
      <c r="I275" s="21" t="s">
        <v>28</v>
      </c>
      <c r="J275" s="21" t="s">
        <v>66</v>
      </c>
      <c r="K275" s="18" t="s">
        <v>196</v>
      </c>
      <c r="L275" s="18" t="s">
        <v>67</v>
      </c>
      <c r="M275" s="21" t="s">
        <v>68</v>
      </c>
      <c r="N275" s="18" t="s">
        <v>680</v>
      </c>
      <c r="O275" s="21" t="s">
        <v>681</v>
      </c>
      <c r="P275" s="18" t="s">
        <v>684</v>
      </c>
      <c r="Q275" s="21" t="s">
        <v>683</v>
      </c>
      <c r="R275" s="21" t="s">
        <v>87</v>
      </c>
      <c r="S275" s="21" t="s">
        <v>89</v>
      </c>
      <c r="T275" s="20">
        <v>16</v>
      </c>
      <c r="U275" s="18" t="s">
        <v>686</v>
      </c>
      <c r="V275" s="21" t="s">
        <v>685</v>
      </c>
      <c r="W275" s="22">
        <v>1</v>
      </c>
      <c r="X275" s="23">
        <v>165</v>
      </c>
      <c r="Y275" s="23">
        <v>12851</v>
      </c>
      <c r="Z275" s="20">
        <v>0</v>
      </c>
      <c r="AA275" s="21" t="s">
        <v>63</v>
      </c>
      <c r="AB275" s="24"/>
      <c r="AC275" s="24"/>
      <c r="AD275" s="25">
        <f t="shared" si="120"/>
        <v>132</v>
      </c>
      <c r="AE275" s="25">
        <f t="shared" si="121"/>
        <v>33</v>
      </c>
      <c r="AF275" s="25">
        <f t="shared" si="122"/>
        <v>159.72000000000003</v>
      </c>
      <c r="AG275" s="25">
        <f t="shared" si="123"/>
        <v>39.929999999999978</v>
      </c>
      <c r="AH275" s="26">
        <f t="shared" si="124"/>
        <v>199.65</v>
      </c>
      <c r="AI275" s="224" t="s">
        <v>30</v>
      </c>
      <c r="AJ275" s="17" t="s">
        <v>1147</v>
      </c>
      <c r="AK275" s="227"/>
    </row>
    <row r="276" spans="1:37" x14ac:dyDescent="0.2">
      <c r="A276" s="17"/>
      <c r="B276" s="18" t="s">
        <v>27</v>
      </c>
      <c r="C276" s="19">
        <v>6</v>
      </c>
      <c r="D276" s="20">
        <v>2810</v>
      </c>
      <c r="E276" s="20">
        <v>8173</v>
      </c>
      <c r="F276" s="21" t="s">
        <v>85</v>
      </c>
      <c r="G276" s="21" t="s">
        <v>86</v>
      </c>
      <c r="H276" s="20">
        <v>5590</v>
      </c>
      <c r="I276" s="21" t="s">
        <v>28</v>
      </c>
      <c r="J276" s="21" t="s">
        <v>66</v>
      </c>
      <c r="K276" s="18" t="s">
        <v>196</v>
      </c>
      <c r="L276" s="18" t="s">
        <v>67</v>
      </c>
      <c r="M276" s="21" t="s">
        <v>68</v>
      </c>
      <c r="N276" s="18" t="s">
        <v>69</v>
      </c>
      <c r="O276" s="21" t="s">
        <v>70</v>
      </c>
      <c r="P276" s="18" t="s">
        <v>819</v>
      </c>
      <c r="Q276" s="21" t="s">
        <v>818</v>
      </c>
      <c r="R276" s="21" t="s">
        <v>87</v>
      </c>
      <c r="S276" s="21" t="s">
        <v>89</v>
      </c>
      <c r="T276" s="20">
        <v>16</v>
      </c>
      <c r="U276" s="18" t="s">
        <v>821</v>
      </c>
      <c r="V276" s="21" t="s">
        <v>820</v>
      </c>
      <c r="W276" s="22">
        <v>1</v>
      </c>
      <c r="X276" s="23">
        <v>1818</v>
      </c>
      <c r="Y276" s="23">
        <v>12851</v>
      </c>
      <c r="Z276" s="20">
        <v>0</v>
      </c>
      <c r="AA276" s="21" t="s">
        <v>63</v>
      </c>
      <c r="AB276" s="18" t="s">
        <v>64</v>
      </c>
      <c r="AC276" s="24"/>
      <c r="AD276" s="25">
        <f t="shared" si="120"/>
        <v>1454.4</v>
      </c>
      <c r="AE276" s="25">
        <f t="shared" si="121"/>
        <v>363.59999999999991</v>
      </c>
      <c r="AF276" s="25">
        <f t="shared" si="122"/>
        <v>1759.8239999999998</v>
      </c>
      <c r="AG276" s="25">
        <f t="shared" si="123"/>
        <v>439.9559999999999</v>
      </c>
      <c r="AH276" s="26">
        <f t="shared" si="124"/>
        <v>2199.7799999999997</v>
      </c>
      <c r="AI276" s="224" t="s">
        <v>30</v>
      </c>
      <c r="AJ276" s="17" t="s">
        <v>1150</v>
      </c>
      <c r="AK276" s="227"/>
    </row>
    <row r="277" spans="1:37" x14ac:dyDescent="0.2">
      <c r="A277" s="17"/>
      <c r="B277" s="18" t="s">
        <v>27</v>
      </c>
      <c r="C277" s="19">
        <v>6</v>
      </c>
      <c r="D277" s="20">
        <v>2810</v>
      </c>
      <c r="E277" s="20">
        <v>8173</v>
      </c>
      <c r="F277" s="21" t="s">
        <v>85</v>
      </c>
      <c r="G277" s="21" t="s">
        <v>86</v>
      </c>
      <c r="H277" s="20">
        <v>5590</v>
      </c>
      <c r="I277" s="21" t="s">
        <v>28</v>
      </c>
      <c r="J277" s="21" t="s">
        <v>66</v>
      </c>
      <c r="K277" s="18" t="s">
        <v>155</v>
      </c>
      <c r="L277" s="18" t="s">
        <v>67</v>
      </c>
      <c r="M277" s="21" t="s">
        <v>68</v>
      </c>
      <c r="N277" s="18" t="s">
        <v>260</v>
      </c>
      <c r="O277" s="17"/>
      <c r="P277" s="18" t="s">
        <v>835</v>
      </c>
      <c r="Q277" s="21" t="s">
        <v>834</v>
      </c>
      <c r="R277" s="21" t="s">
        <v>87</v>
      </c>
      <c r="S277" s="21" t="s">
        <v>89</v>
      </c>
      <c r="T277" s="20">
        <v>16</v>
      </c>
      <c r="U277" s="18" t="s">
        <v>838</v>
      </c>
      <c r="V277" s="21" t="s">
        <v>106</v>
      </c>
      <c r="W277" s="22">
        <v>1</v>
      </c>
      <c r="X277" s="23">
        <v>1157</v>
      </c>
      <c r="Y277" s="23">
        <v>12851</v>
      </c>
      <c r="Z277" s="20">
        <v>0</v>
      </c>
      <c r="AA277" s="17"/>
      <c r="AB277" s="24"/>
      <c r="AC277" s="24"/>
      <c r="AD277" s="25">
        <f t="shared" si="120"/>
        <v>925.6</v>
      </c>
      <c r="AE277" s="25">
        <f t="shared" si="121"/>
        <v>231.39999999999998</v>
      </c>
      <c r="AF277" s="25">
        <f t="shared" si="122"/>
        <v>1119.9760000000001</v>
      </c>
      <c r="AG277" s="25">
        <f t="shared" si="123"/>
        <v>279.99399999999991</v>
      </c>
      <c r="AH277" s="26">
        <f t="shared" si="124"/>
        <v>1399.97</v>
      </c>
      <c r="AI277" s="224" t="s">
        <v>30</v>
      </c>
      <c r="AJ277" s="17" t="s">
        <v>1159</v>
      </c>
      <c r="AK277" s="227"/>
    </row>
    <row r="278" spans="1:37" x14ac:dyDescent="0.2">
      <c r="A278" s="17"/>
      <c r="B278" s="18" t="s">
        <v>27</v>
      </c>
      <c r="C278" s="19">
        <v>6</v>
      </c>
      <c r="D278" s="20">
        <v>2810</v>
      </c>
      <c r="E278" s="20">
        <v>8173</v>
      </c>
      <c r="F278" s="21" t="s">
        <v>85</v>
      </c>
      <c r="G278" s="21" t="s">
        <v>86</v>
      </c>
      <c r="H278" s="20">
        <v>5590</v>
      </c>
      <c r="I278" s="21" t="s">
        <v>28</v>
      </c>
      <c r="J278" s="21" t="s">
        <v>66</v>
      </c>
      <c r="K278" s="18" t="s">
        <v>196</v>
      </c>
      <c r="L278" s="18" t="s">
        <v>296</v>
      </c>
      <c r="M278" s="21" t="s">
        <v>297</v>
      </c>
      <c r="N278" s="18" t="s">
        <v>425</v>
      </c>
      <c r="O278" s="21" t="s">
        <v>948</v>
      </c>
      <c r="P278" s="18" t="s">
        <v>964</v>
      </c>
      <c r="Q278" s="21" t="s">
        <v>963</v>
      </c>
      <c r="R278" s="21" t="s">
        <v>965</v>
      </c>
      <c r="S278" s="21" t="s">
        <v>966</v>
      </c>
      <c r="T278" s="20">
        <v>26</v>
      </c>
      <c r="U278" s="18" t="s">
        <v>967</v>
      </c>
      <c r="V278" s="21" t="s">
        <v>820</v>
      </c>
      <c r="W278" s="22">
        <v>1</v>
      </c>
      <c r="X278" s="23">
        <v>785</v>
      </c>
      <c r="Y278" s="23">
        <v>6818</v>
      </c>
      <c r="Z278" s="20">
        <v>0</v>
      </c>
      <c r="AA278" s="21" t="s">
        <v>946</v>
      </c>
      <c r="AB278" s="18" t="s">
        <v>947</v>
      </c>
      <c r="AC278" s="24"/>
      <c r="AD278" s="25">
        <f t="shared" ref="AD278:AD281" si="125">X278*0.8</f>
        <v>628</v>
      </c>
      <c r="AE278" s="25">
        <f t="shared" ref="AE278:AE281" si="126">X278-AD278</f>
        <v>157</v>
      </c>
      <c r="AF278" s="25">
        <f t="shared" ref="AF278:AF281" si="127">X278*1.21*0.8</f>
        <v>759.88000000000011</v>
      </c>
      <c r="AG278" s="25">
        <f t="shared" ref="AG278:AG281" si="128">X278*1.21-AF278</f>
        <v>189.96999999999991</v>
      </c>
      <c r="AH278" s="26">
        <f t="shared" ref="AH278:AH281" si="129">AF278+AG278</f>
        <v>949.85</v>
      </c>
      <c r="AI278" s="224" t="s">
        <v>30</v>
      </c>
      <c r="AJ278" s="17" t="s">
        <v>1147</v>
      </c>
      <c r="AK278" s="227"/>
    </row>
    <row r="279" spans="1:37" x14ac:dyDescent="0.2">
      <c r="A279" s="17"/>
      <c r="B279" s="18" t="s">
        <v>27</v>
      </c>
      <c r="C279" s="19">
        <v>6</v>
      </c>
      <c r="D279" s="20">
        <v>2810</v>
      </c>
      <c r="E279" s="20">
        <v>8173</v>
      </c>
      <c r="F279" s="21" t="s">
        <v>85</v>
      </c>
      <c r="G279" s="21" t="s">
        <v>86</v>
      </c>
      <c r="H279" s="20">
        <v>5590</v>
      </c>
      <c r="I279" s="21" t="s">
        <v>28</v>
      </c>
      <c r="J279" s="21" t="s">
        <v>66</v>
      </c>
      <c r="K279" s="18" t="s">
        <v>196</v>
      </c>
      <c r="L279" s="18" t="s">
        <v>296</v>
      </c>
      <c r="M279" s="21" t="s">
        <v>297</v>
      </c>
      <c r="N279" s="18" t="s">
        <v>425</v>
      </c>
      <c r="O279" s="21" t="s">
        <v>948</v>
      </c>
      <c r="P279" s="18" t="s">
        <v>964</v>
      </c>
      <c r="Q279" s="21" t="s">
        <v>963</v>
      </c>
      <c r="R279" s="21" t="s">
        <v>965</v>
      </c>
      <c r="S279" s="21" t="s">
        <v>966</v>
      </c>
      <c r="T279" s="20">
        <v>26</v>
      </c>
      <c r="U279" s="18" t="s">
        <v>968</v>
      </c>
      <c r="V279" s="21" t="s">
        <v>874</v>
      </c>
      <c r="W279" s="22">
        <v>1</v>
      </c>
      <c r="X279" s="23">
        <v>5041</v>
      </c>
      <c r="Y279" s="23">
        <v>6818</v>
      </c>
      <c r="Z279" s="20">
        <v>0</v>
      </c>
      <c r="AA279" s="21" t="s">
        <v>946</v>
      </c>
      <c r="AB279" s="18" t="s">
        <v>947</v>
      </c>
      <c r="AC279" s="24"/>
      <c r="AD279" s="25">
        <f t="shared" si="125"/>
        <v>4032.8</v>
      </c>
      <c r="AE279" s="25">
        <f t="shared" si="126"/>
        <v>1008.1999999999998</v>
      </c>
      <c r="AF279" s="25">
        <f t="shared" si="127"/>
        <v>4879.6880000000001</v>
      </c>
      <c r="AG279" s="25">
        <f t="shared" si="128"/>
        <v>1219.9219999999996</v>
      </c>
      <c r="AH279" s="26">
        <f t="shared" si="129"/>
        <v>6099.61</v>
      </c>
      <c r="AI279" s="224" t="s">
        <v>30</v>
      </c>
      <c r="AJ279" s="17" t="s">
        <v>1147</v>
      </c>
      <c r="AK279" s="227"/>
    </row>
    <row r="280" spans="1:37" x14ac:dyDescent="0.2">
      <c r="A280" s="17"/>
      <c r="B280" s="18" t="s">
        <v>27</v>
      </c>
      <c r="C280" s="19">
        <v>6</v>
      </c>
      <c r="D280" s="20">
        <v>2810</v>
      </c>
      <c r="E280" s="20">
        <v>8173</v>
      </c>
      <c r="F280" s="21" t="s">
        <v>85</v>
      </c>
      <c r="G280" s="21" t="s">
        <v>86</v>
      </c>
      <c r="H280" s="20">
        <v>5590</v>
      </c>
      <c r="I280" s="21" t="s">
        <v>28</v>
      </c>
      <c r="J280" s="21" t="s">
        <v>66</v>
      </c>
      <c r="K280" s="18" t="s">
        <v>196</v>
      </c>
      <c r="L280" s="18" t="s">
        <v>296</v>
      </c>
      <c r="M280" s="21" t="s">
        <v>297</v>
      </c>
      <c r="N280" s="18" t="s">
        <v>425</v>
      </c>
      <c r="O280" s="21" t="s">
        <v>948</v>
      </c>
      <c r="P280" s="18" t="s">
        <v>964</v>
      </c>
      <c r="Q280" s="21" t="s">
        <v>963</v>
      </c>
      <c r="R280" s="21" t="s">
        <v>965</v>
      </c>
      <c r="S280" s="21" t="s">
        <v>966</v>
      </c>
      <c r="T280" s="20">
        <v>26</v>
      </c>
      <c r="U280" s="18" t="s">
        <v>969</v>
      </c>
      <c r="V280" s="21" t="s">
        <v>758</v>
      </c>
      <c r="W280" s="22">
        <v>1</v>
      </c>
      <c r="X280" s="23">
        <v>207</v>
      </c>
      <c r="Y280" s="23">
        <v>6818</v>
      </c>
      <c r="Z280" s="20">
        <v>0</v>
      </c>
      <c r="AA280" s="21" t="s">
        <v>946</v>
      </c>
      <c r="AB280" s="18" t="s">
        <v>947</v>
      </c>
      <c r="AC280" s="24"/>
      <c r="AD280" s="25">
        <f t="shared" si="125"/>
        <v>165.60000000000002</v>
      </c>
      <c r="AE280" s="25">
        <f t="shared" si="126"/>
        <v>41.399999999999977</v>
      </c>
      <c r="AF280" s="25">
        <f t="shared" si="127"/>
        <v>200.376</v>
      </c>
      <c r="AG280" s="25">
        <f t="shared" si="128"/>
        <v>50.093999999999994</v>
      </c>
      <c r="AH280" s="26">
        <f t="shared" si="129"/>
        <v>250.47</v>
      </c>
      <c r="AI280" s="224" t="s">
        <v>30</v>
      </c>
      <c r="AJ280" s="17" t="s">
        <v>1147</v>
      </c>
      <c r="AK280" s="227"/>
    </row>
    <row r="281" spans="1:37" x14ac:dyDescent="0.2">
      <c r="A281" s="17"/>
      <c r="B281" s="18" t="s">
        <v>27</v>
      </c>
      <c r="C281" s="19">
        <v>6</v>
      </c>
      <c r="D281" s="20">
        <v>2810</v>
      </c>
      <c r="E281" s="20">
        <v>8173</v>
      </c>
      <c r="F281" s="21" t="s">
        <v>85</v>
      </c>
      <c r="G281" s="21" t="s">
        <v>86</v>
      </c>
      <c r="H281" s="20">
        <v>5590</v>
      </c>
      <c r="I281" s="21" t="s">
        <v>28</v>
      </c>
      <c r="J281" s="21" t="s">
        <v>66</v>
      </c>
      <c r="K281" s="18" t="s">
        <v>196</v>
      </c>
      <c r="L281" s="18" t="s">
        <v>296</v>
      </c>
      <c r="M281" s="21" t="s">
        <v>297</v>
      </c>
      <c r="N281" s="18" t="s">
        <v>425</v>
      </c>
      <c r="O281" s="21" t="s">
        <v>948</v>
      </c>
      <c r="P281" s="18" t="s">
        <v>964</v>
      </c>
      <c r="Q281" s="21" t="s">
        <v>963</v>
      </c>
      <c r="R281" s="21" t="s">
        <v>965</v>
      </c>
      <c r="S281" s="21" t="s">
        <v>966</v>
      </c>
      <c r="T281" s="20">
        <v>26</v>
      </c>
      <c r="U281" s="18" t="s">
        <v>970</v>
      </c>
      <c r="V281" s="21" t="s">
        <v>778</v>
      </c>
      <c r="W281" s="22">
        <v>1</v>
      </c>
      <c r="X281" s="23">
        <v>785</v>
      </c>
      <c r="Y281" s="23">
        <v>6818</v>
      </c>
      <c r="Z281" s="20">
        <v>0</v>
      </c>
      <c r="AA281" s="21" t="s">
        <v>946</v>
      </c>
      <c r="AB281" s="18" t="s">
        <v>947</v>
      </c>
      <c r="AC281" s="24"/>
      <c r="AD281" s="25">
        <f t="shared" si="125"/>
        <v>628</v>
      </c>
      <c r="AE281" s="25">
        <f t="shared" si="126"/>
        <v>157</v>
      </c>
      <c r="AF281" s="25">
        <f t="shared" si="127"/>
        <v>759.88000000000011</v>
      </c>
      <c r="AG281" s="25">
        <f t="shared" si="128"/>
        <v>189.96999999999991</v>
      </c>
      <c r="AH281" s="26">
        <f t="shared" si="129"/>
        <v>949.85</v>
      </c>
      <c r="AI281" s="224" t="s">
        <v>30</v>
      </c>
      <c r="AJ281" s="17" t="s">
        <v>1147</v>
      </c>
      <c r="AK281" s="227"/>
    </row>
    <row r="282" spans="1:37" x14ac:dyDescent="0.2">
      <c r="A282" s="17"/>
      <c r="B282" s="18" t="s">
        <v>27</v>
      </c>
      <c r="C282" s="19">
        <v>6</v>
      </c>
      <c r="D282" s="20">
        <v>2895</v>
      </c>
      <c r="E282" s="20">
        <v>6458</v>
      </c>
      <c r="F282" s="21" t="s">
        <v>159</v>
      </c>
      <c r="G282" s="21" t="s">
        <v>160</v>
      </c>
      <c r="H282" s="20">
        <v>5300</v>
      </c>
      <c r="I282" s="21" t="s">
        <v>164</v>
      </c>
      <c r="J282" s="17"/>
      <c r="K282" s="18" t="s">
        <v>196</v>
      </c>
      <c r="L282" s="18" t="s">
        <v>994</v>
      </c>
      <c r="M282" s="21" t="s">
        <v>995</v>
      </c>
      <c r="N282" s="18" t="s">
        <v>195</v>
      </c>
      <c r="O282" s="21" t="s">
        <v>996</v>
      </c>
      <c r="P282" s="18" t="s">
        <v>997</v>
      </c>
      <c r="Q282" s="21" t="s">
        <v>990</v>
      </c>
      <c r="R282" s="21" t="s">
        <v>991</v>
      </c>
      <c r="S282" s="21" t="s">
        <v>993</v>
      </c>
      <c r="T282" s="20">
        <v>55</v>
      </c>
      <c r="U282" s="18" t="s">
        <v>998</v>
      </c>
      <c r="V282" s="21" t="s">
        <v>992</v>
      </c>
      <c r="W282" s="22">
        <v>1</v>
      </c>
      <c r="X282" s="23">
        <v>24500</v>
      </c>
      <c r="Y282" s="23">
        <v>24500</v>
      </c>
      <c r="Z282" s="20">
        <v>1</v>
      </c>
      <c r="AA282" s="17"/>
      <c r="AB282" s="24"/>
      <c r="AC282" s="24"/>
      <c r="AD282" s="25">
        <f t="shared" ref="AD282:AD288" si="130">X282*0.8</f>
        <v>19600</v>
      </c>
      <c r="AE282" s="25">
        <f t="shared" ref="AE282:AE288" si="131">X282-AD282</f>
        <v>4900</v>
      </c>
      <c r="AF282" s="25">
        <f t="shared" ref="AF282:AF288" si="132">X282*1.21*0.8</f>
        <v>23716</v>
      </c>
      <c r="AG282" s="25">
        <f t="shared" ref="AG282:AG288" si="133">X282*1.21-AF282</f>
        <v>5929</v>
      </c>
      <c r="AH282" s="26">
        <f t="shared" ref="AH282:AH288" si="134">AF282+AG282</f>
        <v>29645</v>
      </c>
      <c r="AI282" s="224" t="s">
        <v>30</v>
      </c>
      <c r="AJ282" s="17" t="s">
        <v>1159</v>
      </c>
      <c r="AK282" s="227"/>
    </row>
    <row r="283" spans="1:37" x14ac:dyDescent="0.2">
      <c r="A283" s="17"/>
      <c r="B283" s="18" t="s">
        <v>27</v>
      </c>
      <c r="C283" s="19">
        <v>6</v>
      </c>
      <c r="D283" s="20">
        <v>2810</v>
      </c>
      <c r="E283" s="20">
        <v>8173</v>
      </c>
      <c r="F283" s="21" t="s">
        <v>85</v>
      </c>
      <c r="G283" s="21" t="s">
        <v>86</v>
      </c>
      <c r="H283" s="20">
        <v>5590</v>
      </c>
      <c r="I283" s="21" t="s">
        <v>28</v>
      </c>
      <c r="J283" s="21" t="s">
        <v>66</v>
      </c>
      <c r="K283" s="18" t="s">
        <v>20</v>
      </c>
      <c r="L283" s="18" t="s">
        <v>994</v>
      </c>
      <c r="M283" s="21" t="s">
        <v>995</v>
      </c>
      <c r="N283" s="18" t="s">
        <v>58</v>
      </c>
      <c r="O283" s="21" t="s">
        <v>1008</v>
      </c>
      <c r="P283" s="18" t="s">
        <v>1076</v>
      </c>
      <c r="Q283" s="21" t="s">
        <v>1075</v>
      </c>
      <c r="R283" s="21" t="s">
        <v>1086</v>
      </c>
      <c r="S283" s="21" t="s">
        <v>1087</v>
      </c>
      <c r="T283" s="20">
        <v>18</v>
      </c>
      <c r="U283" s="18" t="s">
        <v>1088</v>
      </c>
      <c r="V283" s="21" t="s">
        <v>771</v>
      </c>
      <c r="W283" s="22">
        <v>1</v>
      </c>
      <c r="X283" s="23">
        <v>550</v>
      </c>
      <c r="Y283" s="23">
        <v>5899</v>
      </c>
      <c r="Z283" s="20">
        <v>1</v>
      </c>
      <c r="AA283" s="21" t="s">
        <v>999</v>
      </c>
      <c r="AB283" s="18" t="s">
        <v>1000</v>
      </c>
      <c r="AC283" s="24"/>
      <c r="AD283" s="25">
        <f t="shared" si="130"/>
        <v>440</v>
      </c>
      <c r="AE283" s="25">
        <f t="shared" si="131"/>
        <v>110</v>
      </c>
      <c r="AF283" s="25">
        <f t="shared" si="132"/>
        <v>532.4</v>
      </c>
      <c r="AG283" s="25">
        <f t="shared" si="133"/>
        <v>133.10000000000002</v>
      </c>
      <c r="AH283" s="26">
        <f t="shared" si="134"/>
        <v>665.5</v>
      </c>
      <c r="AI283" s="224" t="s">
        <v>30</v>
      </c>
      <c r="AJ283" s="17" t="s">
        <v>1150</v>
      </c>
      <c r="AK283" s="227"/>
    </row>
    <row r="284" spans="1:37" x14ac:dyDescent="0.2">
      <c r="A284" s="17"/>
      <c r="B284" s="18" t="s">
        <v>27</v>
      </c>
      <c r="C284" s="19">
        <v>6</v>
      </c>
      <c r="D284" s="20">
        <v>2810</v>
      </c>
      <c r="E284" s="20">
        <v>8173</v>
      </c>
      <c r="F284" s="21" t="s">
        <v>85</v>
      </c>
      <c r="G284" s="21" t="s">
        <v>86</v>
      </c>
      <c r="H284" s="20">
        <v>5590</v>
      </c>
      <c r="I284" s="21" t="s">
        <v>28</v>
      </c>
      <c r="J284" s="21" t="s">
        <v>66</v>
      </c>
      <c r="K284" s="18" t="s">
        <v>20</v>
      </c>
      <c r="L284" s="18" t="s">
        <v>994</v>
      </c>
      <c r="M284" s="21" t="s">
        <v>995</v>
      </c>
      <c r="N284" s="18" t="s">
        <v>58</v>
      </c>
      <c r="O284" s="21" t="s">
        <v>1008</v>
      </c>
      <c r="P284" s="18" t="s">
        <v>1076</v>
      </c>
      <c r="Q284" s="21" t="s">
        <v>1075</v>
      </c>
      <c r="R284" s="21" t="s">
        <v>1086</v>
      </c>
      <c r="S284" s="21" t="s">
        <v>1087</v>
      </c>
      <c r="T284" s="20">
        <v>18</v>
      </c>
      <c r="U284" s="18" t="s">
        <v>1089</v>
      </c>
      <c r="V284" s="21" t="s">
        <v>107</v>
      </c>
      <c r="W284" s="22">
        <v>1</v>
      </c>
      <c r="X284" s="23">
        <v>1033</v>
      </c>
      <c r="Y284" s="23">
        <v>5899</v>
      </c>
      <c r="Z284" s="20">
        <v>1</v>
      </c>
      <c r="AA284" s="21" t="s">
        <v>999</v>
      </c>
      <c r="AB284" s="18" t="s">
        <v>1000</v>
      </c>
      <c r="AC284" s="24"/>
      <c r="AD284" s="25">
        <f t="shared" si="130"/>
        <v>826.40000000000009</v>
      </c>
      <c r="AE284" s="25">
        <f t="shared" si="131"/>
        <v>206.59999999999991</v>
      </c>
      <c r="AF284" s="25">
        <f t="shared" si="132"/>
        <v>999.94400000000007</v>
      </c>
      <c r="AG284" s="25">
        <f t="shared" si="133"/>
        <v>249.98599999999999</v>
      </c>
      <c r="AH284" s="26">
        <f t="shared" si="134"/>
        <v>1249.93</v>
      </c>
      <c r="AI284" s="224" t="s">
        <v>30</v>
      </c>
      <c r="AJ284" s="17" t="s">
        <v>1150</v>
      </c>
      <c r="AK284" s="227"/>
    </row>
    <row r="285" spans="1:37" x14ac:dyDescent="0.2">
      <c r="A285" s="17"/>
      <c r="B285" s="18" t="s">
        <v>27</v>
      </c>
      <c r="C285" s="19">
        <v>6</v>
      </c>
      <c r="D285" s="20">
        <v>2810</v>
      </c>
      <c r="E285" s="20">
        <v>8173</v>
      </c>
      <c r="F285" s="21" t="s">
        <v>85</v>
      </c>
      <c r="G285" s="21" t="s">
        <v>86</v>
      </c>
      <c r="H285" s="20">
        <v>5590</v>
      </c>
      <c r="I285" s="21" t="s">
        <v>28</v>
      </c>
      <c r="J285" s="21" t="s">
        <v>66</v>
      </c>
      <c r="K285" s="18" t="s">
        <v>20</v>
      </c>
      <c r="L285" s="18" t="s">
        <v>994</v>
      </c>
      <c r="M285" s="21" t="s">
        <v>995</v>
      </c>
      <c r="N285" s="18" t="s">
        <v>58</v>
      </c>
      <c r="O285" s="21" t="s">
        <v>1008</v>
      </c>
      <c r="P285" s="18" t="s">
        <v>1076</v>
      </c>
      <c r="Q285" s="21" t="s">
        <v>1075</v>
      </c>
      <c r="R285" s="21" t="s">
        <v>1086</v>
      </c>
      <c r="S285" s="21" t="s">
        <v>1087</v>
      </c>
      <c r="T285" s="20">
        <v>18</v>
      </c>
      <c r="U285" s="18" t="s">
        <v>1090</v>
      </c>
      <c r="V285" s="21" t="s">
        <v>172</v>
      </c>
      <c r="W285" s="22">
        <v>2</v>
      </c>
      <c r="X285" s="23">
        <v>662</v>
      </c>
      <c r="Y285" s="23">
        <v>5899</v>
      </c>
      <c r="Z285" s="20">
        <v>1</v>
      </c>
      <c r="AA285" s="21" t="s">
        <v>999</v>
      </c>
      <c r="AB285" s="18" t="s">
        <v>1000</v>
      </c>
      <c r="AC285" s="24"/>
      <c r="AD285" s="25">
        <f t="shared" si="130"/>
        <v>529.6</v>
      </c>
      <c r="AE285" s="25">
        <f t="shared" si="131"/>
        <v>132.39999999999998</v>
      </c>
      <c r="AF285" s="25">
        <f t="shared" si="132"/>
        <v>640.81600000000003</v>
      </c>
      <c r="AG285" s="25">
        <f t="shared" si="133"/>
        <v>160.20399999999995</v>
      </c>
      <c r="AH285" s="26">
        <f t="shared" si="134"/>
        <v>801.02</v>
      </c>
      <c r="AI285" s="224" t="s">
        <v>30</v>
      </c>
      <c r="AJ285" s="17" t="s">
        <v>1150</v>
      </c>
      <c r="AK285" s="227"/>
    </row>
    <row r="286" spans="1:37" x14ac:dyDescent="0.2">
      <c r="A286" s="17"/>
      <c r="B286" s="18" t="s">
        <v>27</v>
      </c>
      <c r="C286" s="19">
        <v>6</v>
      </c>
      <c r="D286" s="20">
        <v>2810</v>
      </c>
      <c r="E286" s="20">
        <v>8173</v>
      </c>
      <c r="F286" s="21" t="s">
        <v>85</v>
      </c>
      <c r="G286" s="21" t="s">
        <v>86</v>
      </c>
      <c r="H286" s="20">
        <v>5590</v>
      </c>
      <c r="I286" s="21" t="s">
        <v>28</v>
      </c>
      <c r="J286" s="21" t="s">
        <v>66</v>
      </c>
      <c r="K286" s="18" t="s">
        <v>20</v>
      </c>
      <c r="L286" s="18" t="s">
        <v>994</v>
      </c>
      <c r="M286" s="21" t="s">
        <v>995</v>
      </c>
      <c r="N286" s="18" t="s">
        <v>58</v>
      </c>
      <c r="O286" s="21" t="s">
        <v>1008</v>
      </c>
      <c r="P286" s="18" t="s">
        <v>1076</v>
      </c>
      <c r="Q286" s="21" t="s">
        <v>1075</v>
      </c>
      <c r="R286" s="21" t="s">
        <v>1086</v>
      </c>
      <c r="S286" s="21" t="s">
        <v>1087</v>
      </c>
      <c r="T286" s="20">
        <v>18</v>
      </c>
      <c r="U286" s="18" t="s">
        <v>1091</v>
      </c>
      <c r="V286" s="21" t="s">
        <v>735</v>
      </c>
      <c r="W286" s="22">
        <v>1</v>
      </c>
      <c r="X286" s="23">
        <v>3356</v>
      </c>
      <c r="Y286" s="23">
        <v>5899</v>
      </c>
      <c r="Z286" s="20">
        <v>1</v>
      </c>
      <c r="AA286" s="21" t="s">
        <v>999</v>
      </c>
      <c r="AB286" s="18" t="s">
        <v>1000</v>
      </c>
      <c r="AC286" s="24"/>
      <c r="AD286" s="25">
        <f t="shared" si="130"/>
        <v>2684.8</v>
      </c>
      <c r="AE286" s="25">
        <f t="shared" si="131"/>
        <v>671.19999999999982</v>
      </c>
      <c r="AF286" s="25">
        <f t="shared" si="132"/>
        <v>3248.6080000000002</v>
      </c>
      <c r="AG286" s="25">
        <f t="shared" si="133"/>
        <v>812.15199999999959</v>
      </c>
      <c r="AH286" s="26">
        <f t="shared" si="134"/>
        <v>4060.7599999999998</v>
      </c>
      <c r="AI286" s="224" t="s">
        <v>30</v>
      </c>
      <c r="AJ286" s="17" t="s">
        <v>1150</v>
      </c>
      <c r="AK286" s="227"/>
    </row>
    <row r="287" spans="1:37" x14ac:dyDescent="0.2">
      <c r="A287" s="17"/>
      <c r="B287" s="18" t="s">
        <v>27</v>
      </c>
      <c r="C287" s="19">
        <v>6</v>
      </c>
      <c r="D287" s="20">
        <v>2806</v>
      </c>
      <c r="E287" s="20">
        <v>5558</v>
      </c>
      <c r="F287" s="21" t="s">
        <v>22</v>
      </c>
      <c r="G287" s="21" t="s">
        <v>23</v>
      </c>
      <c r="H287" s="20">
        <v>5590</v>
      </c>
      <c r="I287" s="21" t="s">
        <v>28</v>
      </c>
      <c r="J287" s="17"/>
      <c r="K287" s="24"/>
      <c r="L287" s="18" t="s">
        <v>994</v>
      </c>
      <c r="M287" s="21" t="s">
        <v>995</v>
      </c>
      <c r="N287" s="18" t="s">
        <v>247</v>
      </c>
      <c r="O287" s="21" t="s">
        <v>1095</v>
      </c>
      <c r="P287" s="18" t="s">
        <v>1096</v>
      </c>
      <c r="Q287" s="17" t="s">
        <v>1217</v>
      </c>
      <c r="R287" s="21" t="s">
        <v>1092</v>
      </c>
      <c r="S287" s="21" t="s">
        <v>1094</v>
      </c>
      <c r="T287" s="20">
        <v>210</v>
      </c>
      <c r="U287" s="18" t="s">
        <v>1097</v>
      </c>
      <c r="V287" s="21" t="s">
        <v>1093</v>
      </c>
      <c r="W287" s="22">
        <v>1</v>
      </c>
      <c r="X287" s="23">
        <v>52000</v>
      </c>
      <c r="Y287" s="23">
        <v>52000</v>
      </c>
      <c r="Z287" s="20">
        <v>1</v>
      </c>
      <c r="AA287" s="21" t="s">
        <v>999</v>
      </c>
      <c r="AB287" s="18" t="s">
        <v>1000</v>
      </c>
      <c r="AC287" s="24"/>
      <c r="AD287" s="25">
        <f t="shared" si="130"/>
        <v>41600</v>
      </c>
      <c r="AE287" s="25">
        <f t="shared" si="131"/>
        <v>10400</v>
      </c>
      <c r="AF287" s="25">
        <f t="shared" si="132"/>
        <v>50336</v>
      </c>
      <c r="AG287" s="25">
        <f t="shared" si="133"/>
        <v>12584</v>
      </c>
      <c r="AH287" s="26">
        <f t="shared" si="134"/>
        <v>62920</v>
      </c>
      <c r="AI287" s="224" t="s">
        <v>30</v>
      </c>
      <c r="AJ287" s="17" t="s">
        <v>1150</v>
      </c>
      <c r="AK287" s="227"/>
    </row>
    <row r="288" spans="1:37" x14ac:dyDescent="0.2">
      <c r="A288" s="17"/>
      <c r="B288" s="18" t="s">
        <v>27</v>
      </c>
      <c r="C288" s="19">
        <v>6</v>
      </c>
      <c r="D288" s="20">
        <v>2810</v>
      </c>
      <c r="E288" s="20">
        <v>8173</v>
      </c>
      <c r="F288" s="21" t="s">
        <v>85</v>
      </c>
      <c r="G288" s="21" t="s">
        <v>86</v>
      </c>
      <c r="H288" s="20">
        <v>5590</v>
      </c>
      <c r="I288" s="21" t="s">
        <v>28</v>
      </c>
      <c r="J288" s="21" t="s">
        <v>66</v>
      </c>
      <c r="K288" s="24"/>
      <c r="L288" s="18" t="s">
        <v>994</v>
      </c>
      <c r="M288" s="21" t="s">
        <v>995</v>
      </c>
      <c r="N288" s="18" t="s">
        <v>247</v>
      </c>
      <c r="O288" s="21" t="s">
        <v>1095</v>
      </c>
      <c r="P288" s="18" t="s">
        <v>1117</v>
      </c>
      <c r="Q288" s="17" t="s">
        <v>1216</v>
      </c>
      <c r="R288" s="21" t="s">
        <v>1086</v>
      </c>
      <c r="S288" s="21" t="s">
        <v>1087</v>
      </c>
      <c r="T288" s="20">
        <v>18</v>
      </c>
      <c r="U288" s="18" t="s">
        <v>1118</v>
      </c>
      <c r="V288" s="21" t="s">
        <v>761</v>
      </c>
      <c r="W288" s="22">
        <v>1</v>
      </c>
      <c r="X288" s="23">
        <v>298</v>
      </c>
      <c r="Y288" s="23">
        <v>5899</v>
      </c>
      <c r="Z288" s="20">
        <v>1</v>
      </c>
      <c r="AA288" s="21" t="s">
        <v>999</v>
      </c>
      <c r="AB288" s="18" t="s">
        <v>1000</v>
      </c>
      <c r="AC288" s="24"/>
      <c r="AD288" s="25">
        <f t="shared" si="130"/>
        <v>238.4</v>
      </c>
      <c r="AE288" s="25">
        <f t="shared" si="131"/>
        <v>59.599999999999994</v>
      </c>
      <c r="AF288" s="25">
        <f t="shared" si="132"/>
        <v>288.464</v>
      </c>
      <c r="AG288" s="25">
        <f t="shared" si="133"/>
        <v>72.115999999999985</v>
      </c>
      <c r="AH288" s="26">
        <f t="shared" si="134"/>
        <v>360.58</v>
      </c>
      <c r="AI288" s="224" t="s">
        <v>30</v>
      </c>
      <c r="AJ288" s="17" t="s">
        <v>1150</v>
      </c>
      <c r="AK288" s="227"/>
    </row>
    <row r="293" spans="2:37" s="35" customFormat="1" x14ac:dyDescent="0.2">
      <c r="B293" s="33"/>
      <c r="C293" s="34"/>
      <c r="D293" s="33"/>
      <c r="E293" s="33"/>
      <c r="H293" s="33"/>
      <c r="I293" s="36"/>
      <c r="K293" s="33"/>
      <c r="L293" s="33"/>
      <c r="N293" s="33"/>
      <c r="P293" s="33"/>
      <c r="T293" s="33"/>
      <c r="U293" s="33"/>
      <c r="W293" s="33"/>
      <c r="X293" s="37">
        <f>SUBTOTAL(9,X2:X288)</f>
        <v>1670127.98</v>
      </c>
      <c r="Y293" s="37"/>
      <c r="Z293" s="33"/>
      <c r="AB293" s="33"/>
      <c r="AC293" s="33"/>
      <c r="AD293" s="33"/>
      <c r="AE293" s="33"/>
      <c r="AF293" s="37">
        <f>SUBTOTAL(9,AF2:AF288)</f>
        <v>1616683.884640001</v>
      </c>
      <c r="AG293" s="37">
        <f>SUBTOTAL(9,AG2:AG288)</f>
        <v>404170.97116000025</v>
      </c>
      <c r="AH293" s="37">
        <f>SUBTOTAL(9,AH2:AH288)</f>
        <v>2020854.8558</v>
      </c>
      <c r="AI293" s="225"/>
      <c r="AK293" s="225"/>
    </row>
  </sheetData>
  <autoFilter ref="A1:AK288" xr:uid="{00000000-0009-0000-0000-000000000000}"/>
  <pageMargins left="0.78740157499999996" right="0.78740157499999996" top="0.984251969" bottom="0.984251969" header="0.4921259845" footer="0.4921259845"/>
  <pageSetup paperSize="8" scale="8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Feuil1!$A$1:$A$7</xm:f>
          </x14:formula1>
          <xm:sqref>AJ2:AJ288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4"/>
  <sheetViews>
    <sheetView topLeftCell="B1" workbookViewId="0">
      <selection sqref="A1:J1"/>
    </sheetView>
  </sheetViews>
  <sheetFormatPr baseColWidth="10" defaultColWidth="11" defaultRowHeight="15.75" x14ac:dyDescent="0.25"/>
  <cols>
    <col min="1" max="1" width="5.625" style="46" bestFit="1" customWidth="1"/>
    <col min="2" max="3" width="7.875" style="46" bestFit="1" customWidth="1"/>
    <col min="4" max="4" width="8.25" style="46" bestFit="1" customWidth="1"/>
    <col min="5" max="5" width="8.125" style="46" bestFit="1" customWidth="1"/>
    <col min="6" max="6" width="6.75" style="46" customWidth="1"/>
    <col min="7" max="7" width="7" style="46" bestFit="1" customWidth="1"/>
    <col min="8" max="8" width="9.875" style="46" bestFit="1" customWidth="1"/>
    <col min="9" max="9" width="9.125" style="46" bestFit="1" customWidth="1"/>
    <col min="10" max="10" width="10.5" style="46" bestFit="1" customWidth="1"/>
    <col min="11" max="11" width="1.5" style="46" customWidth="1"/>
    <col min="12" max="12" width="9.125" style="46" hidden="1" customWidth="1"/>
    <col min="13" max="13" width="1.5" style="46" customWidth="1"/>
    <col min="14" max="14" width="9.125" style="46" customWidth="1"/>
    <col min="15" max="15" width="1.5" style="46" customWidth="1"/>
    <col min="16" max="17" width="16.625" style="189" customWidth="1"/>
    <col min="18" max="18" width="16.5" style="189" customWidth="1"/>
    <col min="19" max="19" width="2.125" style="189" customWidth="1"/>
    <col min="20" max="20" width="17.375" style="191" customWidth="1"/>
    <col min="21" max="21" width="9.5" style="62" customWidth="1"/>
    <col min="22" max="22" width="3.5" style="46" customWidth="1"/>
    <col min="23" max="23" width="16.375" style="40" customWidth="1"/>
    <col min="24" max="24" width="16.375" style="40" hidden="1" customWidth="1"/>
    <col min="25" max="25" width="7.375" style="192" customWidth="1"/>
    <col min="26" max="26" width="8.5" style="193" customWidth="1"/>
    <col min="27" max="27" width="3" style="46" customWidth="1"/>
    <col min="28" max="28" width="8.25" style="43" hidden="1" customWidth="1"/>
    <col min="29" max="29" width="9.625" style="43" hidden="1" customWidth="1"/>
    <col min="30" max="30" width="0" style="46" hidden="1" customWidth="1"/>
    <col min="31" max="31" width="16.75" style="46" hidden="1" customWidth="1"/>
    <col min="32" max="32" width="0" style="46" hidden="1" customWidth="1"/>
    <col min="33" max="33" width="14.625" style="46" hidden="1" customWidth="1"/>
    <col min="34" max="34" width="11.875" style="46" hidden="1" customWidth="1"/>
    <col min="35" max="35" width="19" style="195" hidden="1" customWidth="1"/>
    <col min="36" max="37" width="11" style="46"/>
    <col min="38" max="38" width="12.625" style="46" customWidth="1"/>
    <col min="39" max="39" width="13.375" style="196" customWidth="1"/>
    <col min="40" max="40" width="13.875" style="196" customWidth="1"/>
    <col min="41" max="16384" width="11" style="46"/>
  </cols>
  <sheetData>
    <row r="1" spans="1:256" ht="16.5" thickBot="1" x14ac:dyDescent="0.3">
      <c r="A1" s="229" t="s">
        <v>1203</v>
      </c>
      <c r="B1" s="230"/>
      <c r="C1" s="230"/>
      <c r="D1" s="230"/>
      <c r="E1" s="230"/>
      <c r="F1" s="230"/>
      <c r="G1" s="230"/>
      <c r="H1" s="230"/>
      <c r="I1" s="230"/>
      <c r="J1" s="231"/>
      <c r="K1" s="38"/>
      <c r="L1" s="232" t="s">
        <v>1165</v>
      </c>
      <c r="M1" s="233"/>
      <c r="N1" s="233"/>
      <c r="O1" s="233"/>
      <c r="P1" s="233"/>
      <c r="Q1" s="233"/>
      <c r="R1" s="233"/>
      <c r="S1" s="233"/>
      <c r="T1" s="233"/>
      <c r="U1" s="234"/>
      <c r="V1" s="39"/>
      <c r="Y1" s="41"/>
      <c r="Z1" s="42"/>
      <c r="AA1" s="39"/>
      <c r="AD1" s="39"/>
      <c r="AE1" s="39"/>
      <c r="AF1" s="39"/>
      <c r="AG1" s="39"/>
      <c r="AH1" s="39"/>
      <c r="AI1" s="44"/>
      <c r="AJ1" s="39"/>
      <c r="AK1" s="39"/>
      <c r="AL1" s="39"/>
      <c r="AM1" s="45"/>
      <c r="AN1" s="45"/>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row>
    <row r="2" spans="1:256" x14ac:dyDescent="0.25">
      <c r="A2" s="47"/>
      <c r="B2" s="47"/>
      <c r="C2" s="47"/>
      <c r="D2" s="47"/>
      <c r="E2" s="47"/>
      <c r="F2" s="47"/>
      <c r="G2" s="47"/>
      <c r="H2" s="47"/>
      <c r="I2" s="47"/>
      <c r="J2" s="47"/>
      <c r="K2" s="38"/>
      <c r="L2" s="235" t="s">
        <v>1166</v>
      </c>
      <c r="M2" s="48"/>
      <c r="N2" s="237" t="s">
        <v>1167</v>
      </c>
      <c r="O2" s="48"/>
      <c r="P2" s="49" t="s">
        <v>1168</v>
      </c>
      <c r="Q2" s="50" t="s">
        <v>1169</v>
      </c>
      <c r="R2" s="49" t="s">
        <v>1170</v>
      </c>
      <c r="S2" s="51"/>
      <c r="T2" s="239" t="s">
        <v>1171</v>
      </c>
      <c r="U2" s="240"/>
      <c r="V2" s="39"/>
      <c r="W2" s="241" t="s">
        <v>1172</v>
      </c>
      <c r="X2" s="242"/>
      <c r="Y2" s="243"/>
      <c r="Z2" s="42"/>
      <c r="AA2" s="39"/>
      <c r="AB2" s="247" t="s">
        <v>1173</v>
      </c>
      <c r="AC2" s="248"/>
      <c r="AD2" s="39"/>
      <c r="AE2" s="249" t="s">
        <v>1174</v>
      </c>
      <c r="AF2" s="53"/>
      <c r="AG2" s="249" t="s">
        <v>1175</v>
      </c>
      <c r="AH2" s="39"/>
      <c r="AI2" s="44"/>
      <c r="AJ2" s="39"/>
      <c r="AK2" s="39"/>
      <c r="AL2" s="39"/>
      <c r="AM2" s="45"/>
      <c r="AN2" s="45"/>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row>
    <row r="3" spans="1:256" ht="16.5" thickBot="1" x14ac:dyDescent="0.3">
      <c r="A3" s="54"/>
      <c r="B3" s="54"/>
      <c r="C3" s="54"/>
      <c r="D3" s="54"/>
      <c r="E3" s="54"/>
      <c r="F3" s="54"/>
      <c r="G3" s="54"/>
      <c r="H3" s="54"/>
      <c r="I3" s="54"/>
      <c r="J3" s="54"/>
      <c r="K3" s="38"/>
      <c r="L3" s="236"/>
      <c r="M3" s="48"/>
      <c r="N3" s="238"/>
      <c r="O3" s="48"/>
      <c r="P3" s="55">
        <f>5000000</f>
        <v>5000000</v>
      </c>
      <c r="Q3" s="56">
        <f>Q35+Q23+Q24+Q13</f>
        <v>0</v>
      </c>
      <c r="R3" s="55">
        <f>R37+R35</f>
        <v>0</v>
      </c>
      <c r="S3" s="57"/>
      <c r="T3" s="252">
        <f>P3+Q3+R3</f>
        <v>5000000</v>
      </c>
      <c r="U3" s="253"/>
      <c r="V3" s="39"/>
      <c r="W3" s="244"/>
      <c r="X3" s="245"/>
      <c r="Y3" s="246"/>
      <c r="Z3" s="42"/>
      <c r="AA3" s="39"/>
      <c r="AB3" s="248"/>
      <c r="AC3" s="248"/>
      <c r="AD3" s="39"/>
      <c r="AE3" s="250"/>
      <c r="AF3" s="53"/>
      <c r="AG3" s="251"/>
      <c r="AH3" s="39"/>
      <c r="AI3" s="44"/>
      <c r="AJ3" s="39"/>
      <c r="AK3" s="39"/>
      <c r="AL3" s="39"/>
      <c r="AM3" s="45"/>
      <c r="AN3" s="45"/>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row>
    <row r="4" spans="1:256" ht="16.5" thickBot="1" x14ac:dyDescent="0.3">
      <c r="A4" s="58"/>
      <c r="B4" s="58"/>
      <c r="C4" s="58"/>
      <c r="D4" s="58"/>
      <c r="E4" s="58"/>
      <c r="F4" s="58"/>
      <c r="G4" s="58"/>
      <c r="H4" s="58"/>
      <c r="I4" s="58"/>
      <c r="J4" s="59"/>
      <c r="K4" s="59"/>
      <c r="L4" s="39"/>
      <c r="M4" s="39"/>
      <c r="N4" s="39"/>
      <c r="O4" s="39"/>
      <c r="P4" s="60"/>
      <c r="Q4" s="60"/>
      <c r="R4" s="60"/>
      <c r="S4" s="60"/>
      <c r="T4" s="61"/>
      <c r="V4" s="39"/>
      <c r="Y4" s="41"/>
      <c r="Z4" s="42"/>
      <c r="AA4" s="39"/>
      <c r="AD4" s="39"/>
      <c r="AE4" s="39"/>
      <c r="AF4" s="39"/>
      <c r="AG4" s="39"/>
      <c r="AH4" s="39"/>
      <c r="AI4" s="44"/>
      <c r="AJ4" s="39"/>
      <c r="AK4" s="39"/>
      <c r="AL4" s="39"/>
      <c r="AM4" s="45"/>
      <c r="AN4" s="45"/>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pans="1:256" x14ac:dyDescent="0.25">
      <c r="A5" s="254">
        <v>1</v>
      </c>
      <c r="B5" s="256" t="s">
        <v>1176</v>
      </c>
      <c r="C5" s="256"/>
      <c r="D5" s="256"/>
      <c r="E5" s="256"/>
      <c r="F5" s="256"/>
      <c r="G5" s="256"/>
      <c r="H5" s="256"/>
      <c r="I5" s="256"/>
      <c r="J5" s="256"/>
      <c r="K5" s="63"/>
      <c r="L5" s="39"/>
      <c r="M5" s="39"/>
      <c r="N5" s="39"/>
      <c r="O5" s="39"/>
      <c r="P5" s="257" t="s">
        <v>1177</v>
      </c>
      <c r="Q5" s="258"/>
      <c r="R5" s="259"/>
      <c r="S5" s="60"/>
      <c r="T5" s="61"/>
      <c r="U5" s="39"/>
      <c r="V5" s="39"/>
      <c r="W5" s="39"/>
      <c r="X5" s="64"/>
      <c r="Y5" s="39"/>
      <c r="Z5" s="42"/>
      <c r="AA5" s="39"/>
      <c r="AD5" s="39"/>
      <c r="AE5" s="39"/>
      <c r="AF5" s="39"/>
      <c r="AG5" s="39"/>
      <c r="AH5" s="39"/>
      <c r="AI5" s="44"/>
      <c r="AJ5" s="39"/>
      <c r="AK5" s="39"/>
      <c r="AL5" s="39"/>
      <c r="AM5" s="45"/>
      <c r="AN5" s="45"/>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pans="1:256" ht="16.5" thickBot="1" x14ac:dyDescent="0.3">
      <c r="A6" s="255"/>
      <c r="B6" s="65" t="s">
        <v>1178</v>
      </c>
      <c r="C6" s="65" t="s">
        <v>1179</v>
      </c>
      <c r="D6" s="65" t="s">
        <v>1180</v>
      </c>
      <c r="E6" s="66" t="s">
        <v>1181</v>
      </c>
      <c r="F6" s="66" t="s">
        <v>1182</v>
      </c>
      <c r="G6" s="66" t="s">
        <v>1183</v>
      </c>
      <c r="H6" s="66" t="s">
        <v>1184</v>
      </c>
      <c r="I6" s="66" t="s">
        <v>1185</v>
      </c>
      <c r="J6" s="66" t="s">
        <v>1186</v>
      </c>
      <c r="K6" s="67"/>
      <c r="L6" s="39"/>
      <c r="M6" s="39"/>
      <c r="N6" s="39"/>
      <c r="O6" s="39"/>
      <c r="P6" s="260"/>
      <c r="Q6" s="261"/>
      <c r="R6" s="262"/>
      <c r="S6" s="60"/>
      <c r="T6" s="61"/>
      <c r="U6" s="39"/>
      <c r="V6" s="39"/>
      <c r="W6" s="68" t="s">
        <v>1187</v>
      </c>
      <c r="X6" s="64"/>
      <c r="Y6" s="39"/>
      <c r="Z6" s="42"/>
      <c r="AA6" s="39"/>
      <c r="AD6" s="39"/>
      <c r="AE6" s="39"/>
      <c r="AF6" s="39"/>
      <c r="AG6" s="39"/>
      <c r="AH6" s="39"/>
      <c r="AI6" s="44"/>
      <c r="AJ6" s="39"/>
      <c r="AK6" s="39"/>
      <c r="AL6" s="39"/>
      <c r="AM6" s="45"/>
      <c r="AN6" s="45"/>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pans="1:256" x14ac:dyDescent="0.25">
      <c r="A7" s="69" t="s">
        <v>31</v>
      </c>
      <c r="B7" s="70">
        <v>134</v>
      </c>
      <c r="C7" s="70">
        <v>112</v>
      </c>
      <c r="D7" s="70">
        <v>140</v>
      </c>
      <c r="E7" s="70">
        <v>99</v>
      </c>
      <c r="F7" s="70">
        <v>7</v>
      </c>
      <c r="G7" s="70">
        <v>40</v>
      </c>
      <c r="H7" s="70">
        <v>0</v>
      </c>
      <c r="I7" s="70">
        <v>0</v>
      </c>
      <c r="J7" s="71">
        <f>SUM(B7:I7)</f>
        <v>532</v>
      </c>
      <c r="K7" s="72"/>
      <c r="L7" s="48"/>
      <c r="M7" s="48"/>
      <c r="N7" s="48"/>
      <c r="O7" s="48"/>
      <c r="P7" s="73"/>
      <c r="Q7" s="73"/>
      <c r="R7" s="74"/>
      <c r="S7" s="74"/>
      <c r="T7" s="75"/>
      <c r="V7" s="39"/>
      <c r="W7" s="76">
        <f>T$13*Z7</f>
        <v>22947.453781585096</v>
      </c>
      <c r="X7" s="77"/>
      <c r="Y7" s="78" t="s">
        <v>1188</v>
      </c>
      <c r="Z7" s="42">
        <f>J7/J$11</f>
        <v>8.9925625422582825E-2</v>
      </c>
      <c r="AA7" s="39"/>
      <c r="AD7" s="39"/>
      <c r="AE7" s="79">
        <f>Q$13*Z7</f>
        <v>0</v>
      </c>
      <c r="AF7" s="80" t="s">
        <v>1188</v>
      </c>
      <c r="AG7" s="81">
        <f>W7-AE7</f>
        <v>22947.453781585096</v>
      </c>
      <c r="AH7" s="82"/>
      <c r="AI7" s="44"/>
      <c r="AJ7" s="39"/>
      <c r="AK7" s="39"/>
      <c r="AL7" s="83"/>
      <c r="AM7" s="45"/>
      <c r="AN7" s="45"/>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pans="1:256" ht="21" thickBot="1" x14ac:dyDescent="0.35">
      <c r="A8" s="84" t="s">
        <v>27</v>
      </c>
      <c r="B8" s="70">
        <v>554</v>
      </c>
      <c r="C8" s="70">
        <v>332</v>
      </c>
      <c r="D8" s="70">
        <v>822</v>
      </c>
      <c r="E8" s="70">
        <v>300</v>
      </c>
      <c r="F8" s="70">
        <v>3</v>
      </c>
      <c r="G8" s="70">
        <v>125</v>
      </c>
      <c r="H8" s="70">
        <v>0</v>
      </c>
      <c r="I8" s="70">
        <v>64</v>
      </c>
      <c r="J8" s="85">
        <f>SUM(B8:I8)</f>
        <v>2200</v>
      </c>
      <c r="K8" s="72"/>
      <c r="L8" s="48"/>
      <c r="M8" s="48"/>
      <c r="N8" s="48"/>
      <c r="O8" s="48"/>
      <c r="P8" s="86"/>
      <c r="Q8" s="86"/>
      <c r="R8" s="74"/>
      <c r="S8" s="74"/>
      <c r="T8" s="75"/>
      <c r="V8" s="39"/>
      <c r="W8" s="87">
        <f>T$13*Z8</f>
        <v>94895.485562945891</v>
      </c>
      <c r="X8" s="77"/>
      <c r="Y8" s="88" t="s">
        <v>27</v>
      </c>
      <c r="Z8" s="42">
        <f>J8/J$11</f>
        <v>0.37187288708586885</v>
      </c>
      <c r="AA8" s="39"/>
      <c r="AD8" s="39"/>
      <c r="AE8" s="89">
        <f>Q$13*Z8</f>
        <v>0</v>
      </c>
      <c r="AF8" s="52" t="s">
        <v>27</v>
      </c>
      <c r="AG8" s="90">
        <f>W8-AE8</f>
        <v>94895.485562945891</v>
      </c>
      <c r="AH8" s="91"/>
      <c r="AI8" s="92"/>
      <c r="AJ8" s="39"/>
      <c r="AK8" s="82"/>
      <c r="AL8" s="83"/>
      <c r="AM8" s="45"/>
      <c r="AN8" s="45"/>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pans="1:256" ht="20.25" x14ac:dyDescent="0.3">
      <c r="A9" s="84" t="s">
        <v>15</v>
      </c>
      <c r="B9" s="70">
        <v>671</v>
      </c>
      <c r="C9" s="70">
        <v>373</v>
      </c>
      <c r="D9" s="70">
        <v>955</v>
      </c>
      <c r="E9" s="70">
        <v>346</v>
      </c>
      <c r="F9" s="70">
        <v>0</v>
      </c>
      <c r="G9" s="70">
        <v>164</v>
      </c>
      <c r="H9" s="70">
        <v>0</v>
      </c>
      <c r="I9" s="70">
        <v>476</v>
      </c>
      <c r="J9" s="85">
        <f>SUM(B9:I9)</f>
        <v>2985</v>
      </c>
      <c r="K9" s="72"/>
      <c r="L9" s="48"/>
      <c r="M9" s="48"/>
      <c r="N9" s="48"/>
      <c r="O9" s="48"/>
      <c r="P9" s="263" t="s">
        <v>1168</v>
      </c>
      <c r="Q9" s="265" t="s">
        <v>1169</v>
      </c>
      <c r="R9" s="263" t="s">
        <v>1170</v>
      </c>
      <c r="S9" s="74"/>
      <c r="T9" s="75"/>
      <c r="V9" s="39"/>
      <c r="W9" s="87">
        <f>T$13*Z9</f>
        <v>128755.92018426978</v>
      </c>
      <c r="X9" s="77"/>
      <c r="Y9" s="88" t="s">
        <v>15</v>
      </c>
      <c r="Z9" s="42">
        <f>J9/J$11</f>
        <v>0.50456389452332662</v>
      </c>
      <c r="AA9" s="39"/>
      <c r="AD9" s="39"/>
      <c r="AE9" s="89">
        <f>Q$13*Z9</f>
        <v>0</v>
      </c>
      <c r="AF9" s="52" t="s">
        <v>15</v>
      </c>
      <c r="AG9" s="90">
        <f>W9-AE9</f>
        <v>128755.92018426978</v>
      </c>
      <c r="AH9" s="91"/>
      <c r="AI9" s="92"/>
      <c r="AJ9" s="39"/>
      <c r="AK9" s="39"/>
      <c r="AL9" s="83"/>
      <c r="AM9" s="45"/>
      <c r="AN9" s="45"/>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ht="16.5" thickBot="1" x14ac:dyDescent="0.3">
      <c r="A10" s="84" t="s">
        <v>78</v>
      </c>
      <c r="B10" s="70">
        <v>44</v>
      </c>
      <c r="C10" s="70">
        <v>74</v>
      </c>
      <c r="D10" s="70">
        <v>39</v>
      </c>
      <c r="E10" s="70">
        <v>32</v>
      </c>
      <c r="F10" s="70">
        <v>0</v>
      </c>
      <c r="G10" s="70">
        <v>10</v>
      </c>
      <c r="H10" s="70">
        <v>0</v>
      </c>
      <c r="I10" s="70">
        <v>0</v>
      </c>
      <c r="J10" s="93">
        <f>SUM(B10:I10)</f>
        <v>199</v>
      </c>
      <c r="K10" s="72"/>
      <c r="L10" s="48"/>
      <c r="M10" s="48"/>
      <c r="N10" s="48"/>
      <c r="O10" s="48"/>
      <c r="P10" s="264"/>
      <c r="Q10" s="264"/>
      <c r="R10" s="264"/>
      <c r="S10" s="94"/>
      <c r="T10" s="95"/>
      <c r="V10" s="39"/>
      <c r="W10" s="96">
        <f>T$13*Z10</f>
        <v>8583.7280122846514</v>
      </c>
      <c r="X10" s="77"/>
      <c r="Y10" s="97" t="s">
        <v>78</v>
      </c>
      <c r="Z10" s="42">
        <f>J10/J$11</f>
        <v>3.3637592968221774E-2</v>
      </c>
      <c r="AA10" s="39"/>
      <c r="AD10" s="39"/>
      <c r="AE10" s="89">
        <f>Q$13*Z10</f>
        <v>0</v>
      </c>
      <c r="AF10" s="98" t="s">
        <v>78</v>
      </c>
      <c r="AG10" s="99">
        <f>W10-AE10</f>
        <v>8583.7280122846514</v>
      </c>
      <c r="AH10" s="82"/>
      <c r="AI10" s="44"/>
      <c r="AJ10" s="39"/>
      <c r="AK10" s="39"/>
      <c r="AL10" s="83"/>
      <c r="AM10" s="39"/>
      <c r="AN10" s="45"/>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ht="16.5" thickBot="1" x14ac:dyDescent="0.3">
      <c r="A11" s="59"/>
      <c r="B11" s="100">
        <f t="shared" ref="B11:J11" si="0">SUM(B7:B10)</f>
        <v>1403</v>
      </c>
      <c r="C11" s="100">
        <f t="shared" si="0"/>
        <v>891</v>
      </c>
      <c r="D11" s="100">
        <f t="shared" si="0"/>
        <v>1956</v>
      </c>
      <c r="E11" s="100">
        <f t="shared" si="0"/>
        <v>777</v>
      </c>
      <c r="F11" s="100">
        <f t="shared" si="0"/>
        <v>10</v>
      </c>
      <c r="G11" s="101">
        <f t="shared" si="0"/>
        <v>339</v>
      </c>
      <c r="H11" s="101">
        <f t="shared" si="0"/>
        <v>0</v>
      </c>
      <c r="I11" s="101">
        <f t="shared" si="0"/>
        <v>540</v>
      </c>
      <c r="J11" s="102">
        <f t="shared" si="0"/>
        <v>5916</v>
      </c>
      <c r="K11" s="103"/>
      <c r="L11" s="39"/>
      <c r="M11" s="39"/>
      <c r="N11" s="39"/>
      <c r="O11" s="48"/>
      <c r="P11" s="73"/>
      <c r="Q11" s="73"/>
      <c r="R11" s="57"/>
      <c r="S11" s="57"/>
      <c r="T11" s="61"/>
      <c r="U11" s="104"/>
      <c r="V11" s="39"/>
      <c r="Y11" s="41"/>
      <c r="Z11" s="42"/>
      <c r="AA11" s="39"/>
      <c r="AD11" s="39"/>
      <c r="AE11" s="82"/>
      <c r="AF11" s="39"/>
      <c r="AG11" s="39"/>
      <c r="AH11" s="39"/>
      <c r="AI11" s="44"/>
      <c r="AJ11" s="39"/>
      <c r="AK11" s="39"/>
      <c r="AL11" s="39"/>
      <c r="AM11" s="45"/>
      <c r="AN11" s="45"/>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6.5" thickBot="1" x14ac:dyDescent="0.3">
      <c r="A12" s="59"/>
      <c r="B12" s="105"/>
      <c r="C12" s="105"/>
      <c r="D12" s="105"/>
      <c r="E12" s="105"/>
      <c r="F12" s="105"/>
      <c r="G12" s="106"/>
      <c r="H12" s="106"/>
      <c r="I12" s="105"/>
      <c r="J12" s="67"/>
      <c r="K12" s="107"/>
      <c r="L12" s="108"/>
      <c r="M12" s="86"/>
      <c r="N12" s="109"/>
      <c r="O12" s="48"/>
      <c r="P12" s="110"/>
      <c r="Q12" s="57"/>
      <c r="R12" s="57"/>
      <c r="S12" s="57"/>
      <c r="T12" s="111"/>
      <c r="U12" s="104"/>
      <c r="V12" s="39"/>
      <c r="Y12" s="41"/>
      <c r="Z12" s="42"/>
      <c r="AA12" s="39"/>
      <c r="AD12" s="39"/>
      <c r="AE12" s="39"/>
      <c r="AF12" s="39"/>
      <c r="AG12" s="39"/>
      <c r="AH12" s="39"/>
      <c r="AI12" s="44"/>
      <c r="AJ12" s="39"/>
      <c r="AK12" s="39"/>
      <c r="AL12" s="39"/>
      <c r="AM12" s="45"/>
      <c r="AN12" s="45"/>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row>
    <row r="13" spans="1:256" ht="16.5" thickBot="1" x14ac:dyDescent="0.3">
      <c r="A13" s="59"/>
      <c r="B13" s="105"/>
      <c r="C13" s="105"/>
      <c r="D13" s="105"/>
      <c r="E13" s="105"/>
      <c r="F13" s="105"/>
      <c r="G13" s="106"/>
      <c r="H13" s="106"/>
      <c r="I13" s="112">
        <v>1</v>
      </c>
      <c r="J13" s="102">
        <f>J11</f>
        <v>5916</v>
      </c>
      <c r="K13" s="107"/>
      <c r="L13" s="113">
        <f>J11/J23</f>
        <v>6.2723976335376075E-2</v>
      </c>
      <c r="M13" s="86"/>
      <c r="N13" s="114">
        <f>J11/J35</f>
        <v>5.1036517508217083E-2</v>
      </c>
      <c r="O13" s="48"/>
      <c r="P13" s="115">
        <f>P3*N13</f>
        <v>255182.58754108541</v>
      </c>
      <c r="Q13" s="116">
        <v>0</v>
      </c>
      <c r="R13" s="115">
        <v>0</v>
      </c>
      <c r="S13" s="74"/>
      <c r="T13" s="117">
        <f>P13+Q13</f>
        <v>255182.58754108541</v>
      </c>
      <c r="U13" s="118">
        <f>T13/T3</f>
        <v>5.1036517508217083E-2</v>
      </c>
      <c r="V13" s="39"/>
      <c r="W13" s="119">
        <f>SUM(W7:W12)</f>
        <v>255182.58754108541</v>
      </c>
      <c r="X13" s="120"/>
      <c r="Y13" s="41"/>
      <c r="Z13" s="42">
        <f>SUM(Z7:Z10)</f>
        <v>1</v>
      </c>
      <c r="AA13" s="39"/>
      <c r="AB13" s="266">
        <v>0</v>
      </c>
      <c r="AC13" s="267"/>
      <c r="AD13" s="39"/>
      <c r="AE13" s="121">
        <f>SUM(AE7:AE10)</f>
        <v>0</v>
      </c>
      <c r="AF13" s="48"/>
      <c r="AG13" s="121">
        <f>SUM(AG7:AG10)</f>
        <v>255182.58754108541</v>
      </c>
      <c r="AH13" s="82"/>
      <c r="AI13" s="44"/>
      <c r="AJ13" s="39"/>
      <c r="AK13" s="39"/>
      <c r="AL13" s="39"/>
      <c r="AM13" s="82"/>
      <c r="AN13" s="82"/>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row>
    <row r="14" spans="1:256" ht="16.5" thickBot="1" x14ac:dyDescent="0.3">
      <c r="A14" s="59"/>
      <c r="B14" s="59"/>
      <c r="C14" s="59"/>
      <c r="D14" s="59"/>
      <c r="E14" s="59"/>
      <c r="F14" s="59"/>
      <c r="G14" s="59"/>
      <c r="H14" s="59"/>
      <c r="I14" s="59"/>
      <c r="J14" s="105"/>
      <c r="K14" s="105"/>
      <c r="L14" s="122"/>
      <c r="M14" s="48"/>
      <c r="N14" s="123"/>
      <c r="O14" s="48"/>
      <c r="P14" s="124"/>
      <c r="Q14" s="86"/>
      <c r="R14" s="74"/>
      <c r="S14" s="74"/>
      <c r="T14" s="75"/>
      <c r="V14" s="39"/>
      <c r="Y14" s="41"/>
      <c r="Z14" s="42"/>
      <c r="AA14" s="39"/>
      <c r="AD14" s="39"/>
      <c r="AE14" s="39"/>
      <c r="AF14" s="39"/>
      <c r="AG14" s="82"/>
      <c r="AH14" s="39"/>
      <c r="AI14" s="44"/>
      <c r="AJ14" s="39"/>
      <c r="AK14" s="39"/>
      <c r="AL14" s="39"/>
      <c r="AM14" s="45"/>
      <c r="AN14" s="45"/>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row>
    <row r="15" spans="1:256" x14ac:dyDescent="0.25">
      <c r="A15" s="268">
        <v>2</v>
      </c>
      <c r="B15" s="270" t="s">
        <v>1189</v>
      </c>
      <c r="C15" s="270"/>
      <c r="D15" s="270"/>
      <c r="E15" s="270"/>
      <c r="F15" s="270"/>
      <c r="G15" s="270"/>
      <c r="H15" s="270"/>
      <c r="I15" s="270"/>
      <c r="J15" s="270"/>
      <c r="K15" s="63"/>
      <c r="L15" s="122"/>
      <c r="M15" s="48"/>
      <c r="N15" s="123"/>
      <c r="O15" s="48"/>
      <c r="P15" s="271" t="s">
        <v>1190</v>
      </c>
      <c r="Q15" s="258"/>
      <c r="R15" s="259"/>
      <c r="S15" s="60"/>
      <c r="T15" s="61"/>
      <c r="V15" s="39"/>
      <c r="Y15" s="41"/>
      <c r="Z15" s="42"/>
      <c r="AA15" s="39"/>
      <c r="AD15" s="39"/>
      <c r="AE15" s="39"/>
      <c r="AF15" s="39"/>
      <c r="AG15" s="82"/>
      <c r="AH15" s="39"/>
      <c r="AI15" s="44"/>
      <c r="AJ15" s="39"/>
      <c r="AK15" s="39"/>
      <c r="AL15" s="39"/>
      <c r="AM15" s="45"/>
      <c r="AN15" s="45"/>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row>
    <row r="16" spans="1:256" ht="16.5" thickBot="1" x14ac:dyDescent="0.3">
      <c r="A16" s="269"/>
      <c r="B16" s="125" t="s">
        <v>1178</v>
      </c>
      <c r="C16" s="125" t="s">
        <v>1179</v>
      </c>
      <c r="D16" s="125" t="s">
        <v>1180</v>
      </c>
      <c r="E16" s="126" t="s">
        <v>1181</v>
      </c>
      <c r="F16" s="126" t="s">
        <v>1182</v>
      </c>
      <c r="G16" s="126" t="s">
        <v>1183</v>
      </c>
      <c r="H16" s="126" t="s">
        <v>1184</v>
      </c>
      <c r="I16" s="126" t="s">
        <v>1185</v>
      </c>
      <c r="J16" s="126" t="s">
        <v>1186</v>
      </c>
      <c r="K16" s="67"/>
      <c r="L16" s="122"/>
      <c r="M16" s="48"/>
      <c r="N16" s="123"/>
      <c r="O16" s="48"/>
      <c r="P16" s="260"/>
      <c r="Q16" s="261"/>
      <c r="R16" s="262"/>
      <c r="S16" s="74"/>
      <c r="T16" s="75"/>
      <c r="V16" s="39"/>
      <c r="W16" s="68" t="s">
        <v>1191</v>
      </c>
      <c r="Y16" s="41"/>
      <c r="Z16" s="42"/>
      <c r="AA16" s="39"/>
      <c r="AD16" s="39"/>
      <c r="AE16" s="39"/>
      <c r="AF16" s="39"/>
      <c r="AG16" s="39"/>
      <c r="AH16" s="39"/>
      <c r="AI16" s="44"/>
      <c r="AJ16" s="39"/>
      <c r="AK16" s="39"/>
      <c r="AL16" s="83"/>
      <c r="AM16" s="45"/>
      <c r="AN16" s="45"/>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row>
    <row r="17" spans="1:256" x14ac:dyDescent="0.25">
      <c r="A17" s="84" t="s">
        <v>31</v>
      </c>
      <c r="B17" s="70">
        <v>4436</v>
      </c>
      <c r="C17" s="70">
        <v>3142</v>
      </c>
      <c r="D17" s="70">
        <v>4970</v>
      </c>
      <c r="E17" s="70">
        <v>2935</v>
      </c>
      <c r="F17" s="70">
        <v>271</v>
      </c>
      <c r="G17" s="70">
        <v>925</v>
      </c>
      <c r="H17" s="70">
        <v>314</v>
      </c>
      <c r="I17" s="70">
        <v>1582</v>
      </c>
      <c r="J17" s="71">
        <f>SUM(B17:I17)</f>
        <v>18575</v>
      </c>
      <c r="K17" s="72"/>
      <c r="L17" s="122"/>
      <c r="M17" s="48"/>
      <c r="N17" s="123"/>
      <c r="O17" s="48"/>
      <c r="P17" s="73"/>
      <c r="Q17" s="73"/>
      <c r="R17" s="74"/>
      <c r="S17" s="74"/>
      <c r="T17" s="75"/>
      <c r="V17" s="39"/>
      <c r="W17" s="127">
        <f>(T$23-P$24-Q$24)*Z17</f>
        <v>799313.2586247056</v>
      </c>
      <c r="X17" s="77"/>
      <c r="Y17" s="128" t="s">
        <v>1188</v>
      </c>
      <c r="Z17" s="42">
        <f>J17/J$21-0.05%</f>
        <v>0.20961968055021379</v>
      </c>
      <c r="AA17" s="39"/>
      <c r="AD17" s="39"/>
      <c r="AE17" s="129">
        <f>Q$23*Z17</f>
        <v>0</v>
      </c>
      <c r="AF17" s="130" t="s">
        <v>1188</v>
      </c>
      <c r="AG17" s="131">
        <f>W17-AE17</f>
        <v>799313.2586247056</v>
      </c>
      <c r="AH17" s="82"/>
      <c r="AI17" s="132"/>
      <c r="AJ17" s="39"/>
      <c r="AK17" s="39"/>
      <c r="AL17" s="83"/>
      <c r="AM17" s="45"/>
      <c r="AN17" s="45"/>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row>
    <row r="18" spans="1:256" ht="16.5" thickBot="1" x14ac:dyDescent="0.3">
      <c r="A18" s="84" t="s">
        <v>27</v>
      </c>
      <c r="B18" s="70">
        <v>2897</v>
      </c>
      <c r="C18" s="70">
        <v>4138</v>
      </c>
      <c r="D18" s="70">
        <v>3919</v>
      </c>
      <c r="E18" s="70">
        <v>3709</v>
      </c>
      <c r="F18" s="70">
        <v>352</v>
      </c>
      <c r="G18" s="70">
        <v>1437</v>
      </c>
      <c r="H18" s="70">
        <v>1422</v>
      </c>
      <c r="I18" s="70">
        <v>1924</v>
      </c>
      <c r="J18" s="85">
        <f>SUM(B18:I18)</f>
        <v>19798</v>
      </c>
      <c r="K18" s="72"/>
      <c r="L18" s="122"/>
      <c r="M18" s="48"/>
      <c r="N18" s="123"/>
      <c r="O18" s="48"/>
      <c r="P18" s="124"/>
      <c r="Q18" s="86"/>
      <c r="R18" s="74"/>
      <c r="S18" s="74"/>
      <c r="T18" s="75"/>
      <c r="V18" s="39"/>
      <c r="W18" s="133">
        <f>(T$23-P$24-Q$24)*Z18</f>
        <v>850159.94202748511</v>
      </c>
      <c r="X18" s="77"/>
      <c r="Y18" s="134" t="s">
        <v>27</v>
      </c>
      <c r="Z18" s="42">
        <f>J18/J$21-0.1%</f>
        <v>0.22295420918078776</v>
      </c>
      <c r="AA18" s="39"/>
      <c r="AD18" s="39"/>
      <c r="AE18" s="135">
        <f>Q$23*Z18</f>
        <v>0</v>
      </c>
      <c r="AF18" s="136" t="s">
        <v>27</v>
      </c>
      <c r="AG18" s="137">
        <f>W18-AE18</f>
        <v>850159.94202748511</v>
      </c>
      <c r="AH18" s="82"/>
      <c r="AI18" s="132"/>
      <c r="AJ18" s="39"/>
      <c r="AK18" s="39"/>
      <c r="AL18" s="83"/>
      <c r="AM18" s="45"/>
      <c r="AN18" s="45"/>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row>
    <row r="19" spans="1:256" x14ac:dyDescent="0.25">
      <c r="A19" s="84" t="s">
        <v>15</v>
      </c>
      <c r="B19" s="70">
        <v>10299</v>
      </c>
      <c r="C19" s="70">
        <v>8129</v>
      </c>
      <c r="D19" s="70">
        <v>13235</v>
      </c>
      <c r="E19" s="70">
        <v>7868</v>
      </c>
      <c r="F19" s="70">
        <v>920</v>
      </c>
      <c r="G19" s="70">
        <v>2879</v>
      </c>
      <c r="H19" s="70">
        <v>3207</v>
      </c>
      <c r="I19" s="70">
        <v>3492</v>
      </c>
      <c r="J19" s="85">
        <f>SUM(B19:I19)</f>
        <v>50029</v>
      </c>
      <c r="K19" s="72"/>
      <c r="L19" s="122"/>
      <c r="M19" s="48"/>
      <c r="N19" s="123"/>
      <c r="O19" s="48"/>
      <c r="P19" s="263" t="s">
        <v>1168</v>
      </c>
      <c r="Q19" s="265" t="s">
        <v>1169</v>
      </c>
      <c r="R19" s="263" t="s">
        <v>1170</v>
      </c>
      <c r="S19" s="74"/>
      <c r="T19" s="75"/>
      <c r="V19" s="39"/>
      <c r="W19" s="133">
        <f>(T$23-P$24-Q$24)*Z19</f>
        <v>2150340.1571814315</v>
      </c>
      <c r="X19" s="77"/>
      <c r="Y19" s="134" t="s">
        <v>15</v>
      </c>
      <c r="Z19" s="42">
        <f>J19/J$21-0.2%</f>
        <v>0.56392611026899842</v>
      </c>
      <c r="AA19" s="39"/>
      <c r="AD19" s="39"/>
      <c r="AE19" s="135">
        <f>Q$23*Z19</f>
        <v>0</v>
      </c>
      <c r="AF19" s="136" t="s">
        <v>15</v>
      </c>
      <c r="AG19" s="137">
        <f>W19-AE19</f>
        <v>2150340.1571814315</v>
      </c>
      <c r="AH19" s="82"/>
      <c r="AI19" s="132"/>
      <c r="AJ19" s="39"/>
      <c r="AK19" s="39"/>
      <c r="AL19" s="83"/>
      <c r="AM19" s="45"/>
      <c r="AN19" s="45"/>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row>
    <row r="20" spans="1:256" ht="16.5" thickBot="1" x14ac:dyDescent="0.3">
      <c r="A20" s="84" t="s">
        <v>78</v>
      </c>
      <c r="B20" s="70">
        <v>0</v>
      </c>
      <c r="C20" s="70">
        <v>0</v>
      </c>
      <c r="D20" s="70">
        <v>0</v>
      </c>
      <c r="E20" s="70">
        <v>0</v>
      </c>
      <c r="F20" s="70">
        <v>0</v>
      </c>
      <c r="G20" s="70">
        <v>0</v>
      </c>
      <c r="H20" s="70">
        <v>0</v>
      </c>
      <c r="I20" s="70">
        <v>0</v>
      </c>
      <c r="J20" s="93">
        <f>SUM(B20:I20)</f>
        <v>0</v>
      </c>
      <c r="K20" s="72"/>
      <c r="L20" s="122"/>
      <c r="M20" s="48"/>
      <c r="N20" s="123"/>
      <c r="O20" s="48"/>
      <c r="P20" s="264"/>
      <c r="Q20" s="264"/>
      <c r="R20" s="264"/>
      <c r="S20" s="94"/>
      <c r="T20" s="95"/>
      <c r="V20" s="39"/>
      <c r="W20" s="138">
        <f>(T$23-P$24-Q$24)*Z20</f>
        <v>13346.057955261091</v>
      </c>
      <c r="X20" s="77"/>
      <c r="Y20" s="139" t="s">
        <v>78</v>
      </c>
      <c r="Z20" s="42">
        <f>J20/J$21+0.35%</f>
        <v>3.4999999999999996E-3</v>
      </c>
      <c r="AA20" s="39"/>
      <c r="AD20" s="39"/>
      <c r="AE20" s="140">
        <f>Q$23*Z20</f>
        <v>0</v>
      </c>
      <c r="AF20" s="141" t="s">
        <v>78</v>
      </c>
      <c r="AG20" s="142">
        <f>W20-AE20</f>
        <v>13346.057955261091</v>
      </c>
      <c r="AH20" s="82"/>
      <c r="AI20" s="132"/>
      <c r="AJ20" s="39"/>
      <c r="AK20" s="39"/>
      <c r="AL20" s="83"/>
      <c r="AM20" s="45"/>
      <c r="AN20" s="45"/>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row>
    <row r="21" spans="1:256" ht="16.5" thickBot="1" x14ac:dyDescent="0.3">
      <c r="A21" s="59"/>
      <c r="B21" s="100">
        <f t="shared" ref="B21:J21" si="1">SUM(B17:B20)</f>
        <v>17632</v>
      </c>
      <c r="C21" s="100">
        <f t="shared" si="1"/>
        <v>15409</v>
      </c>
      <c r="D21" s="100">
        <f t="shared" si="1"/>
        <v>22124</v>
      </c>
      <c r="E21" s="100">
        <f t="shared" si="1"/>
        <v>14512</v>
      </c>
      <c r="F21" s="100">
        <f t="shared" si="1"/>
        <v>1543</v>
      </c>
      <c r="G21" s="101">
        <f t="shared" si="1"/>
        <v>5241</v>
      </c>
      <c r="H21" s="101">
        <f t="shared" si="1"/>
        <v>4943</v>
      </c>
      <c r="I21" s="101">
        <f t="shared" si="1"/>
        <v>6998</v>
      </c>
      <c r="J21" s="102">
        <f t="shared" si="1"/>
        <v>88402</v>
      </c>
      <c r="K21" s="103"/>
      <c r="L21" s="39"/>
      <c r="M21" s="39"/>
      <c r="N21" s="39"/>
      <c r="O21" s="48"/>
      <c r="P21" s="143"/>
      <c r="Q21" s="143"/>
      <c r="R21" s="57"/>
      <c r="S21" s="57"/>
      <c r="T21" s="61"/>
      <c r="U21" s="104"/>
      <c r="V21" s="39"/>
      <c r="Y21" s="41"/>
      <c r="Z21" s="42"/>
      <c r="AA21" s="39"/>
      <c r="AD21" s="39"/>
      <c r="AE21" s="82"/>
      <c r="AF21" s="39"/>
      <c r="AG21" s="39"/>
      <c r="AH21" s="39"/>
      <c r="AI21" s="132"/>
      <c r="AJ21" s="39"/>
      <c r="AK21" s="39"/>
      <c r="AL21" s="39"/>
      <c r="AM21" s="45"/>
      <c r="AN21" s="45"/>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row>
    <row r="22" spans="1:256" ht="16.5" thickBot="1" x14ac:dyDescent="0.3">
      <c r="A22" s="59"/>
      <c r="B22" s="59"/>
      <c r="C22" s="59"/>
      <c r="D22" s="106"/>
      <c r="E22" s="106"/>
      <c r="F22" s="106"/>
      <c r="G22" s="106"/>
      <c r="H22" s="106"/>
      <c r="I22" s="106"/>
      <c r="J22" s="72"/>
      <c r="K22" s="107"/>
      <c r="L22" s="144"/>
      <c r="M22" s="48"/>
      <c r="N22" s="123"/>
      <c r="O22" s="48"/>
      <c r="P22" s="124"/>
      <c r="Q22" s="86"/>
      <c r="R22" s="74"/>
      <c r="S22" s="74"/>
      <c r="T22" s="75"/>
      <c r="V22" s="39"/>
      <c r="Y22" s="41"/>
      <c r="Z22" s="42"/>
      <c r="AA22" s="39"/>
      <c r="AD22" s="39"/>
      <c r="AE22" s="39"/>
      <c r="AF22" s="39"/>
      <c r="AG22" s="39"/>
      <c r="AH22" s="39"/>
      <c r="AI22" s="44"/>
      <c r="AJ22" s="39"/>
      <c r="AK22" s="39"/>
      <c r="AL22" s="39"/>
      <c r="AM22" s="45"/>
      <c r="AN22" s="45"/>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row>
    <row r="23" spans="1:256" ht="16.5" thickBot="1" x14ac:dyDescent="0.3">
      <c r="A23" s="59"/>
      <c r="B23" s="59"/>
      <c r="C23" s="59"/>
      <c r="D23" s="106"/>
      <c r="E23" s="106"/>
      <c r="F23" s="106"/>
      <c r="G23" s="106"/>
      <c r="H23" s="106"/>
      <c r="I23" s="112" t="s">
        <v>1192</v>
      </c>
      <c r="J23" s="102">
        <f>J11+J21</f>
        <v>94318</v>
      </c>
      <c r="K23" s="103"/>
      <c r="L23" s="113">
        <f>J21/J23</f>
        <v>0.93727602366462393</v>
      </c>
      <c r="M23" s="48"/>
      <c r="N23" s="114">
        <f>J21/J35</f>
        <v>0.76263188315777664</v>
      </c>
      <c r="O23" s="48"/>
      <c r="P23" s="145">
        <f>P3-P13-P24-P35</f>
        <v>3813159.4157888833</v>
      </c>
      <c r="Q23" s="146">
        <v>0</v>
      </c>
      <c r="R23" s="145">
        <v>0</v>
      </c>
      <c r="S23" s="57"/>
      <c r="T23" s="117">
        <f>P23+Q23+P24+Q24</f>
        <v>3813159.4157888833</v>
      </c>
      <c r="U23" s="118">
        <f>T23/T3</f>
        <v>0.76263188315777664</v>
      </c>
      <c r="V23" s="39"/>
      <c r="W23" s="119">
        <f>SUM(W17:W22)+P24+Q24</f>
        <v>3813159.4157888833</v>
      </c>
      <c r="X23" s="120"/>
      <c r="Y23" s="41"/>
      <c r="Z23" s="42">
        <f>SUM(Z17:Z20)</f>
        <v>0.99999999999999989</v>
      </c>
      <c r="AA23" s="39"/>
      <c r="AB23" s="266">
        <f>P24</f>
        <v>0</v>
      </c>
      <c r="AC23" s="267"/>
      <c r="AD23" s="39"/>
      <c r="AE23" s="121">
        <f>SUM(AE17:AE20)</f>
        <v>0</v>
      </c>
      <c r="AF23" s="43"/>
      <c r="AG23" s="121">
        <f>SUM(AG17:AG20)</f>
        <v>3813159.4157888833</v>
      </c>
      <c r="AH23" s="82"/>
      <c r="AI23" s="44"/>
      <c r="AJ23" s="39"/>
      <c r="AK23" s="39"/>
      <c r="AL23" s="39"/>
      <c r="AM23" s="82"/>
      <c r="AN23" s="82"/>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row>
    <row r="24" spans="1:256" ht="16.5" hidden="1" thickBot="1" x14ac:dyDescent="0.3">
      <c r="A24" s="59" t="s">
        <v>3</v>
      </c>
      <c r="B24" s="59"/>
      <c r="C24" s="59"/>
      <c r="D24" s="106"/>
      <c r="E24" s="106"/>
      <c r="F24" s="106"/>
      <c r="G24" s="106"/>
      <c r="H24" s="106"/>
      <c r="I24" s="147"/>
      <c r="J24" s="72"/>
      <c r="K24" s="107"/>
      <c r="L24" s="148"/>
      <c r="M24" s="48"/>
      <c r="N24" s="104"/>
      <c r="O24" s="48"/>
      <c r="P24" s="149">
        <v>0</v>
      </c>
      <c r="Q24" s="149">
        <v>0</v>
      </c>
      <c r="R24" s="145">
        <v>0</v>
      </c>
      <c r="S24" s="57"/>
      <c r="T24" s="150"/>
      <c r="U24" s="151"/>
      <c r="V24" s="39"/>
      <c r="W24" s="120"/>
      <c r="X24" s="120"/>
      <c r="Y24" s="41"/>
      <c r="Z24" s="42"/>
      <c r="AA24" s="39"/>
      <c r="AD24" s="39"/>
      <c r="AE24" s="121">
        <f>Q24</f>
        <v>0</v>
      </c>
      <c r="AF24" s="43"/>
      <c r="AG24" s="121">
        <f>P24</f>
        <v>0</v>
      </c>
      <c r="AH24" s="39"/>
      <c r="AI24" s="44"/>
      <c r="AJ24" s="39"/>
      <c r="AK24" s="39"/>
      <c r="AL24" s="39"/>
      <c r="AM24" s="45"/>
      <c r="AN24" s="45"/>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row>
    <row r="25" spans="1:256" x14ac:dyDescent="0.25">
      <c r="A25" s="59"/>
      <c r="B25" s="59"/>
      <c r="C25" s="59"/>
      <c r="D25" s="106"/>
      <c r="E25" s="106"/>
      <c r="F25" s="106"/>
      <c r="G25" s="106"/>
      <c r="H25" s="106"/>
      <c r="I25" s="147"/>
      <c r="J25" s="72"/>
      <c r="K25" s="107"/>
      <c r="L25" s="148"/>
      <c r="M25" s="48"/>
      <c r="N25" s="104"/>
      <c r="O25" s="48"/>
      <c r="P25" s="152"/>
      <c r="Q25" s="152"/>
      <c r="R25" s="57"/>
      <c r="S25" s="57"/>
      <c r="T25" s="153"/>
      <c r="U25" s="151"/>
      <c r="V25" s="39"/>
      <c r="W25" s="120"/>
      <c r="X25" s="120"/>
      <c r="Y25" s="41"/>
      <c r="Z25" s="42"/>
      <c r="AA25" s="39"/>
      <c r="AD25" s="39"/>
      <c r="AE25" s="82">
        <f>AE24+AE23</f>
        <v>0</v>
      </c>
      <c r="AF25" s="39"/>
      <c r="AG25" s="82">
        <f>AG24+AG23</f>
        <v>3813159.4157888833</v>
      </c>
      <c r="AH25" s="39"/>
      <c r="AI25" s="44"/>
      <c r="AJ25" s="39"/>
      <c r="AK25" s="39"/>
      <c r="AL25" s="39"/>
      <c r="AM25" s="45"/>
      <c r="AN25" s="45"/>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row>
    <row r="26" spans="1:256" ht="16.5" thickBot="1" x14ac:dyDescent="0.3">
      <c r="A26" s="59"/>
      <c r="B26" s="59"/>
      <c r="C26" s="59"/>
      <c r="D26" s="59"/>
      <c r="E26" s="59"/>
      <c r="F26" s="59"/>
      <c r="G26" s="59"/>
      <c r="H26" s="59"/>
      <c r="I26" s="59"/>
      <c r="J26" s="105"/>
      <c r="K26" s="105"/>
      <c r="L26" s="48"/>
      <c r="M26" s="48"/>
      <c r="N26" s="123"/>
      <c r="O26" s="48"/>
      <c r="P26" s="124"/>
      <c r="Q26" s="86"/>
      <c r="R26" s="74"/>
      <c r="S26" s="74"/>
      <c r="T26" s="75"/>
      <c r="V26" s="39"/>
      <c r="Y26" s="41"/>
      <c r="Z26" s="42"/>
      <c r="AA26" s="39"/>
      <c r="AD26" s="39"/>
      <c r="AE26" s="39"/>
      <c r="AF26" s="39"/>
      <c r="AG26" s="82"/>
      <c r="AH26" s="39"/>
      <c r="AI26" s="44"/>
      <c r="AJ26" s="39"/>
      <c r="AK26" s="39"/>
      <c r="AL26" s="39"/>
      <c r="AM26" s="45"/>
      <c r="AN26" s="45"/>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row>
    <row r="27" spans="1:256" x14ac:dyDescent="0.25">
      <c r="A27" s="273">
        <v>3</v>
      </c>
      <c r="B27" s="275" t="s">
        <v>1193</v>
      </c>
      <c r="C27" s="275"/>
      <c r="D27" s="275"/>
      <c r="E27" s="275"/>
      <c r="F27" s="275"/>
      <c r="G27" s="275"/>
      <c r="H27" s="275"/>
      <c r="I27" s="275"/>
      <c r="J27" s="275"/>
      <c r="K27" s="63"/>
      <c r="L27" s="48"/>
      <c r="M27" s="48"/>
      <c r="N27" s="123"/>
      <c r="O27" s="48"/>
      <c r="P27" s="276" t="s">
        <v>1194</v>
      </c>
      <c r="Q27" s="277"/>
      <c r="R27" s="259"/>
      <c r="S27" s="74"/>
      <c r="T27" s="75"/>
      <c r="V27" s="39"/>
      <c r="Y27" s="41"/>
      <c r="Z27" s="42"/>
      <c r="AA27" s="39"/>
      <c r="AD27" s="39"/>
      <c r="AE27" s="82"/>
      <c r="AF27" s="39"/>
      <c r="AG27" s="82"/>
      <c r="AH27" s="39"/>
      <c r="AI27" s="44"/>
      <c r="AJ27" s="39"/>
      <c r="AK27" s="39"/>
      <c r="AL27" s="39"/>
      <c r="AM27" s="45"/>
      <c r="AN27" s="45"/>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row>
    <row r="28" spans="1:256" ht="16.5" thickBot="1" x14ac:dyDescent="0.3">
      <c r="A28" s="274"/>
      <c r="B28" s="154" t="s">
        <v>1178</v>
      </c>
      <c r="C28" s="154" t="s">
        <v>1179</v>
      </c>
      <c r="D28" s="154" t="s">
        <v>1180</v>
      </c>
      <c r="E28" s="155" t="s">
        <v>1181</v>
      </c>
      <c r="F28" s="155" t="s">
        <v>1182</v>
      </c>
      <c r="G28" s="155" t="s">
        <v>1183</v>
      </c>
      <c r="H28" s="155" t="s">
        <v>1184</v>
      </c>
      <c r="I28" s="155" t="s">
        <v>1185</v>
      </c>
      <c r="J28" s="155" t="s">
        <v>1186</v>
      </c>
      <c r="K28" s="67"/>
      <c r="L28" s="48"/>
      <c r="M28" s="48"/>
      <c r="N28" s="123"/>
      <c r="O28" s="48"/>
      <c r="P28" s="278"/>
      <c r="Q28" s="279"/>
      <c r="R28" s="262"/>
      <c r="S28" s="74"/>
      <c r="T28" s="75"/>
      <c r="V28" s="39"/>
      <c r="W28" s="68" t="s">
        <v>1195</v>
      </c>
      <c r="Y28" s="41"/>
      <c r="Z28" s="42"/>
      <c r="AA28" s="39"/>
      <c r="AD28" s="39"/>
      <c r="AE28" s="39"/>
      <c r="AF28" s="39"/>
      <c r="AG28" s="39"/>
      <c r="AH28" s="39"/>
      <c r="AI28" s="44"/>
      <c r="AJ28" s="39"/>
      <c r="AK28" s="39"/>
      <c r="AL28" s="39"/>
      <c r="AM28" s="45"/>
      <c r="AN28" s="45"/>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x14ac:dyDescent="0.25">
      <c r="A29" s="84" t="s">
        <v>31</v>
      </c>
      <c r="B29" s="70">
        <v>876</v>
      </c>
      <c r="C29" s="70">
        <v>598</v>
      </c>
      <c r="D29" s="70">
        <v>1279</v>
      </c>
      <c r="E29" s="70">
        <v>502</v>
      </c>
      <c r="F29" s="70">
        <v>7</v>
      </c>
      <c r="G29" s="70">
        <v>124</v>
      </c>
      <c r="H29" s="70">
        <v>0</v>
      </c>
      <c r="I29" s="70">
        <v>103</v>
      </c>
      <c r="J29" s="71">
        <f>SUM(B29:I29)</f>
        <v>3489</v>
      </c>
      <c r="K29" s="72"/>
      <c r="L29" s="48"/>
      <c r="M29" s="48"/>
      <c r="N29" s="123"/>
      <c r="O29" s="48"/>
      <c r="P29" s="124"/>
      <c r="Q29" s="86"/>
      <c r="R29" s="74"/>
      <c r="S29" s="74"/>
      <c r="T29" s="75"/>
      <c r="V29" s="39"/>
      <c r="W29" s="156">
        <f>(T$35-Q$37-R$37)*Z29</f>
        <v>150495.61324050828</v>
      </c>
      <c r="X29" s="157">
        <f>(P$36+Q$36)*Z29</f>
        <v>0</v>
      </c>
      <c r="Y29" s="78" t="s">
        <v>1188</v>
      </c>
      <c r="Z29" s="42">
        <f>J29/J$33</f>
        <v>0.16153525626186396</v>
      </c>
      <c r="AA29" s="39"/>
      <c r="AB29" s="272"/>
      <c r="AC29" s="272"/>
      <c r="AD29" s="39"/>
      <c r="AE29" s="158">
        <f>Q$35*Z29</f>
        <v>0</v>
      </c>
      <c r="AF29" s="159" t="s">
        <v>1188</v>
      </c>
      <c r="AG29" s="131">
        <f>W29-AE29</f>
        <v>150495.61324050828</v>
      </c>
      <c r="AH29" s="82"/>
      <c r="AI29" s="44"/>
      <c r="AJ29" s="39"/>
      <c r="AK29" s="39"/>
      <c r="AL29" s="83"/>
      <c r="AM29" s="45"/>
      <c r="AN29" s="45"/>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6.5" thickBot="1" x14ac:dyDescent="0.3">
      <c r="A30" s="84" t="s">
        <v>27</v>
      </c>
      <c r="B30" s="70">
        <v>1176</v>
      </c>
      <c r="C30" s="70">
        <v>993</v>
      </c>
      <c r="D30" s="70">
        <v>1501</v>
      </c>
      <c r="E30" s="70">
        <v>1097</v>
      </c>
      <c r="F30" s="70">
        <v>57</v>
      </c>
      <c r="G30" s="70">
        <v>459</v>
      </c>
      <c r="H30" s="70">
        <v>0</v>
      </c>
      <c r="I30" s="70">
        <v>421</v>
      </c>
      <c r="J30" s="85">
        <f>SUM(B30:I30)</f>
        <v>5704</v>
      </c>
      <c r="K30" s="72"/>
      <c r="L30" s="48"/>
      <c r="M30" s="48"/>
      <c r="N30" s="123"/>
      <c r="O30" s="48"/>
      <c r="P30" s="124"/>
      <c r="Q30" s="86"/>
      <c r="R30" s="74"/>
      <c r="S30" s="74"/>
      <c r="T30" s="75"/>
      <c r="V30" s="39"/>
      <c r="W30" s="160">
        <f>(T$35-Q$37-R$37)*Z30</f>
        <v>246038.11347774701</v>
      </c>
      <c r="X30" s="161">
        <f>(P$36+Q$36)*Z30</f>
        <v>0</v>
      </c>
      <c r="Y30" s="88" t="s">
        <v>27</v>
      </c>
      <c r="Z30" s="42">
        <f>J30/J$33</f>
        <v>0.26408630029168018</v>
      </c>
      <c r="AA30" s="39"/>
      <c r="AB30" s="272"/>
      <c r="AC30" s="272"/>
      <c r="AD30" s="39"/>
      <c r="AE30" s="162">
        <f>Q$35*Z30</f>
        <v>0</v>
      </c>
      <c r="AF30" s="163" t="s">
        <v>27</v>
      </c>
      <c r="AG30" s="137">
        <f>W30-AE30</f>
        <v>246038.11347774701</v>
      </c>
      <c r="AH30" s="82"/>
      <c r="AI30" s="44"/>
      <c r="AJ30" s="39"/>
      <c r="AK30" s="39"/>
      <c r="AL30" s="83"/>
      <c r="AM30" s="45"/>
      <c r="AN30" s="45"/>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x14ac:dyDescent="0.25">
      <c r="A31" s="84" t="s">
        <v>15</v>
      </c>
      <c r="B31" s="70">
        <v>2533</v>
      </c>
      <c r="C31" s="70">
        <v>1614</v>
      </c>
      <c r="D31" s="70">
        <v>3782</v>
      </c>
      <c r="E31" s="70">
        <v>1670</v>
      </c>
      <c r="F31" s="70">
        <v>34</v>
      </c>
      <c r="G31" s="70">
        <v>614</v>
      </c>
      <c r="H31" s="70">
        <v>465</v>
      </c>
      <c r="I31" s="70">
        <v>676</v>
      </c>
      <c r="J31" s="85">
        <f>SUM(B31:I31)</f>
        <v>11388</v>
      </c>
      <c r="K31" s="72"/>
      <c r="L31" s="48"/>
      <c r="M31" s="48"/>
      <c r="N31" s="123"/>
      <c r="O31" s="48"/>
      <c r="P31" s="263" t="s">
        <v>1168</v>
      </c>
      <c r="Q31" s="265" t="s">
        <v>1169</v>
      </c>
      <c r="R31" s="263" t="s">
        <v>1170</v>
      </c>
      <c r="S31" s="74"/>
      <c r="T31" s="75"/>
      <c r="V31" s="39"/>
      <c r="W31" s="160">
        <f>(T$35-Q$37-R$37)*Z31</f>
        <v>491213.54072310356</v>
      </c>
      <c r="X31" s="161">
        <f>(P$36+Q$36)*Z31</f>
        <v>0</v>
      </c>
      <c r="Y31" s="88" t="s">
        <v>15</v>
      </c>
      <c r="Z31" s="42">
        <f>J31/J$33</f>
        <v>0.52724663178850872</v>
      </c>
      <c r="AA31" s="39"/>
      <c r="AB31" s="272"/>
      <c r="AC31" s="272"/>
      <c r="AD31" s="39"/>
      <c r="AE31" s="162">
        <f>Q$35*Z31</f>
        <v>0</v>
      </c>
      <c r="AF31" s="163" t="s">
        <v>15</v>
      </c>
      <c r="AG31" s="137">
        <f>W31-AE31</f>
        <v>491213.54072310356</v>
      </c>
      <c r="AH31" s="82"/>
      <c r="AI31" s="164"/>
      <c r="AJ31" s="39"/>
      <c r="AK31" s="39"/>
      <c r="AL31" s="83"/>
      <c r="AM31" s="45"/>
      <c r="AN31" s="45"/>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6.5" thickBot="1" x14ac:dyDescent="0.3">
      <c r="A32" s="84" t="s">
        <v>78</v>
      </c>
      <c r="B32" s="70">
        <v>209</v>
      </c>
      <c r="C32" s="70">
        <v>101</v>
      </c>
      <c r="D32" s="70">
        <v>283</v>
      </c>
      <c r="E32" s="70">
        <v>174</v>
      </c>
      <c r="F32" s="70">
        <v>0</v>
      </c>
      <c r="G32" s="70">
        <v>80</v>
      </c>
      <c r="H32" s="70">
        <v>171</v>
      </c>
      <c r="I32" s="70">
        <v>0</v>
      </c>
      <c r="J32" s="93">
        <f>SUM(B32:I32)</f>
        <v>1018</v>
      </c>
      <c r="K32" s="72"/>
      <c r="L32" s="48"/>
      <c r="M32" s="48"/>
      <c r="N32" s="123"/>
      <c r="O32" s="48"/>
      <c r="P32" s="284"/>
      <c r="Q32" s="264"/>
      <c r="R32" s="264"/>
      <c r="S32" s="94"/>
      <c r="T32" s="95"/>
      <c r="V32" s="39"/>
      <c r="W32" s="165">
        <f>(T$35-Q$37-R$37)*Z32</f>
        <v>43910.729228672237</v>
      </c>
      <c r="X32" s="166">
        <f>(P$36+Q$36)*Z32</f>
        <v>0</v>
      </c>
      <c r="Y32" s="97" t="s">
        <v>78</v>
      </c>
      <c r="Z32" s="42">
        <f>J32/J$33</f>
        <v>4.713181165794713E-2</v>
      </c>
      <c r="AA32" s="39"/>
      <c r="AB32" s="272"/>
      <c r="AC32" s="272"/>
      <c r="AD32" s="39"/>
      <c r="AE32" s="167">
        <f>Q$35*Z32</f>
        <v>0</v>
      </c>
      <c r="AF32" s="168" t="s">
        <v>78</v>
      </c>
      <c r="AG32" s="142">
        <f>W32-AE32</f>
        <v>43910.729228672237</v>
      </c>
      <c r="AH32" s="82"/>
      <c r="AI32" s="44"/>
      <c r="AJ32" s="39"/>
      <c r="AK32" s="39"/>
      <c r="AL32" s="83"/>
      <c r="AM32" s="45"/>
      <c r="AN32" s="45"/>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row>
    <row r="33" spans="1:256" ht="16.5" thickBot="1" x14ac:dyDescent="0.3">
      <c r="A33" s="59"/>
      <c r="B33" s="100">
        <f t="shared" ref="B33:J33" si="2">SUM(B29:B32)</f>
        <v>4794</v>
      </c>
      <c r="C33" s="100">
        <f t="shared" si="2"/>
        <v>3306</v>
      </c>
      <c r="D33" s="100">
        <f t="shared" si="2"/>
        <v>6845</v>
      </c>
      <c r="E33" s="100">
        <f t="shared" si="2"/>
        <v>3443</v>
      </c>
      <c r="F33" s="100">
        <f t="shared" si="2"/>
        <v>98</v>
      </c>
      <c r="G33" s="101">
        <f t="shared" si="2"/>
        <v>1277</v>
      </c>
      <c r="H33" s="101">
        <f t="shared" si="2"/>
        <v>636</v>
      </c>
      <c r="I33" s="101">
        <f t="shared" si="2"/>
        <v>1200</v>
      </c>
      <c r="J33" s="102">
        <f t="shared" si="2"/>
        <v>21599</v>
      </c>
      <c r="K33" s="107"/>
      <c r="L33" s="48"/>
      <c r="M33" s="48"/>
      <c r="N33" s="39"/>
      <c r="O33" s="39"/>
      <c r="P33" s="60"/>
      <c r="Q33" s="143"/>
      <c r="R33" s="60"/>
      <c r="S33" s="60"/>
      <c r="T33" s="61"/>
      <c r="U33" s="39"/>
      <c r="V33" s="39"/>
      <c r="Y33" s="41"/>
      <c r="Z33" s="42"/>
      <c r="AA33" s="39"/>
      <c r="AD33" s="39"/>
      <c r="AE33" s="82"/>
      <c r="AF33" s="39"/>
      <c r="AG33" s="39"/>
      <c r="AH33" s="39"/>
      <c r="AI33" s="44"/>
      <c r="AJ33" s="39"/>
      <c r="AK33" s="39"/>
      <c r="AL33" s="39"/>
      <c r="AM33" s="45"/>
      <c r="AN33" s="45"/>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row>
    <row r="34" spans="1:256" ht="16.5" thickBot="1" x14ac:dyDescent="0.3">
      <c r="A34" s="59"/>
      <c r="B34" s="105"/>
      <c r="C34" s="105"/>
      <c r="D34" s="105"/>
      <c r="E34" s="105"/>
      <c r="F34" s="105"/>
      <c r="G34" s="169"/>
      <c r="H34" s="169"/>
      <c r="I34" s="105"/>
      <c r="J34" s="67"/>
      <c r="K34" s="107"/>
      <c r="L34" s="48"/>
      <c r="M34" s="48"/>
      <c r="N34" s="109"/>
      <c r="O34" s="48"/>
      <c r="P34" s="110"/>
      <c r="Q34" s="86"/>
      <c r="R34" s="74"/>
      <c r="S34" s="74"/>
      <c r="T34" s="111"/>
      <c r="U34" s="170"/>
      <c r="V34" s="39"/>
      <c r="Y34" s="41"/>
      <c r="Z34" s="42"/>
      <c r="AA34" s="39"/>
      <c r="AD34" s="39"/>
      <c r="AE34" s="39"/>
      <c r="AF34" s="39"/>
      <c r="AG34" s="39"/>
      <c r="AH34" s="39"/>
      <c r="AI34" s="44"/>
      <c r="AJ34" s="39"/>
      <c r="AK34" s="39"/>
      <c r="AL34" s="39"/>
      <c r="AM34" s="45"/>
      <c r="AN34" s="45"/>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row>
    <row r="35" spans="1:256" ht="16.5" thickBot="1" x14ac:dyDescent="0.3">
      <c r="A35" s="59"/>
      <c r="B35" s="105"/>
      <c r="C35" s="105"/>
      <c r="D35" s="105"/>
      <c r="E35" s="105"/>
      <c r="F35" s="105"/>
      <c r="G35" s="169"/>
      <c r="H35" s="169"/>
      <c r="I35" s="171" t="s">
        <v>1196</v>
      </c>
      <c r="J35" s="172">
        <f>SUM(J11+J21+J33)</f>
        <v>115917</v>
      </c>
      <c r="K35" s="107"/>
      <c r="L35" s="48"/>
      <c r="M35" s="48"/>
      <c r="N35" s="114">
        <f>J33/J35</f>
        <v>0.18633159933400623</v>
      </c>
      <c r="O35" s="48"/>
      <c r="P35" s="173">
        <f>P3*N35-P36-P37</f>
        <v>931657.99667003111</v>
      </c>
      <c r="Q35" s="174">
        <v>0</v>
      </c>
      <c r="R35" s="174"/>
      <c r="S35" s="74"/>
      <c r="T35" s="117">
        <f>P35+P36+Q35+Q36+Q37+R37+R35</f>
        <v>931657.99667003111</v>
      </c>
      <c r="U35" s="118">
        <f>(T35+T36)/T3</f>
        <v>0.18633159933400623</v>
      </c>
      <c r="V35" s="39"/>
      <c r="W35" s="119">
        <f>SUM(W29:W34)+R37</f>
        <v>931657.99667003111</v>
      </c>
      <c r="X35" s="175">
        <f>SUM(X29:X34)</f>
        <v>0</v>
      </c>
      <c r="Y35" s="41"/>
      <c r="Z35" s="42">
        <f>SUM(Z29:Z32)</f>
        <v>1</v>
      </c>
      <c r="AA35" s="39"/>
      <c r="AB35" s="266"/>
      <c r="AC35" s="267"/>
      <c r="AD35" s="39"/>
      <c r="AE35" s="121">
        <f>SUM(AE29:AE32)</f>
        <v>0</v>
      </c>
      <c r="AF35" s="43"/>
      <c r="AG35" s="121">
        <f>SUM(AG29:AG32)</f>
        <v>931657.99667003111</v>
      </c>
      <c r="AH35" s="82"/>
      <c r="AI35" s="44"/>
      <c r="AJ35" s="39"/>
      <c r="AK35" s="39"/>
      <c r="AL35" s="39"/>
      <c r="AM35" s="82"/>
      <c r="AN35" s="82"/>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row>
    <row r="36" spans="1:256" ht="16.5" hidden="1" thickBot="1" x14ac:dyDescent="0.3">
      <c r="A36" s="176" t="s">
        <v>1197</v>
      </c>
      <c r="B36" s="105"/>
      <c r="C36" s="105"/>
      <c r="D36" s="105"/>
      <c r="E36" s="105"/>
      <c r="F36" s="105"/>
      <c r="G36" s="169"/>
      <c r="H36" s="169"/>
      <c r="I36" s="63"/>
      <c r="J36" s="177"/>
      <c r="K36" s="107"/>
      <c r="L36" s="48"/>
      <c r="M36" s="48"/>
      <c r="N36" s="104"/>
      <c r="O36" s="48"/>
      <c r="P36" s="178">
        <f>Q36</f>
        <v>0</v>
      </c>
      <c r="Q36" s="179">
        <v>0</v>
      </c>
      <c r="R36" s="180"/>
      <c r="S36" s="74"/>
      <c r="T36" s="150"/>
      <c r="U36" s="151"/>
      <c r="V36" s="39"/>
      <c r="W36" s="120"/>
      <c r="X36" s="120"/>
      <c r="Y36" s="41"/>
      <c r="Z36" s="42"/>
      <c r="AA36" s="39"/>
      <c r="AD36" s="39"/>
      <c r="AE36" s="39"/>
      <c r="AF36" s="39"/>
      <c r="AG36" s="39"/>
      <c r="AH36" s="39"/>
      <c r="AI36" s="44"/>
      <c r="AJ36" s="39"/>
      <c r="AK36" s="39"/>
      <c r="AL36" s="39"/>
      <c r="AM36" s="45"/>
      <c r="AN36" s="45"/>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row>
    <row r="37" spans="1:256" ht="16.5" hidden="1" thickBot="1" x14ac:dyDescent="0.3">
      <c r="A37" s="181"/>
      <c r="B37" s="105"/>
      <c r="C37" s="105"/>
      <c r="D37" s="105"/>
      <c r="E37" s="105"/>
      <c r="F37" s="105"/>
      <c r="G37" s="169"/>
      <c r="H37" s="169"/>
      <c r="I37" s="63"/>
      <c r="J37" s="177"/>
      <c r="K37" s="107"/>
      <c r="L37" s="48"/>
      <c r="M37" s="48"/>
      <c r="N37" s="104"/>
      <c r="O37" s="48"/>
      <c r="P37" s="182"/>
      <c r="Q37" s="183">
        <v>0</v>
      </c>
      <c r="R37" s="184"/>
      <c r="S37" s="74"/>
      <c r="T37" s="153"/>
      <c r="U37" s="151"/>
      <c r="V37" s="39"/>
      <c r="W37" s="120"/>
      <c r="X37" s="120"/>
      <c r="Y37" s="41"/>
      <c r="Z37" s="42"/>
      <c r="AA37" s="39"/>
      <c r="AD37" s="39"/>
      <c r="AE37" s="39"/>
      <c r="AF37" s="39"/>
      <c r="AG37" s="39"/>
      <c r="AH37" s="39"/>
      <c r="AI37" s="44"/>
      <c r="AJ37" s="39"/>
      <c r="AK37" s="39"/>
      <c r="AL37" s="39"/>
      <c r="AM37" s="45"/>
      <c r="AN37" s="45"/>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row>
    <row r="38" spans="1:256" ht="16.5" thickBot="1" x14ac:dyDescent="0.3">
      <c r="A38" s="185" t="s">
        <v>1198</v>
      </c>
      <c r="D38" s="105"/>
      <c r="E38" s="105"/>
      <c r="F38" s="105"/>
      <c r="G38" s="169"/>
      <c r="H38" s="169"/>
      <c r="I38" s="105"/>
      <c r="J38" s="67"/>
      <c r="K38" s="107"/>
      <c r="L38" s="48"/>
      <c r="M38" s="48"/>
      <c r="N38" s="109"/>
      <c r="O38" s="48"/>
      <c r="P38" s="110"/>
      <c r="Q38" s="86"/>
      <c r="R38" s="74"/>
      <c r="S38" s="74"/>
      <c r="T38" s="111"/>
      <c r="U38" s="170"/>
      <c r="V38" s="39"/>
      <c r="X38" s="186"/>
      <c r="Y38" s="41"/>
      <c r="Z38" s="42"/>
      <c r="AA38" s="39"/>
      <c r="AD38" s="39"/>
      <c r="AE38" s="39"/>
      <c r="AF38" s="39"/>
      <c r="AG38" s="39"/>
      <c r="AH38" s="39"/>
      <c r="AI38" s="44"/>
      <c r="AJ38" s="39"/>
      <c r="AK38" s="39"/>
      <c r="AL38" s="39"/>
      <c r="AM38" s="45"/>
      <c r="AN38" s="45"/>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row>
    <row r="39" spans="1:256" ht="16.5" thickBot="1" x14ac:dyDescent="0.3">
      <c r="A39" s="280" t="s">
        <v>3</v>
      </c>
      <c r="B39" s="281"/>
      <c r="C39" s="281"/>
      <c r="D39" s="39"/>
      <c r="E39" s="39"/>
      <c r="F39" s="39"/>
      <c r="G39" s="39"/>
      <c r="H39" s="39"/>
      <c r="I39" s="39"/>
      <c r="J39" s="39"/>
      <c r="K39" s="39"/>
      <c r="L39" s="39"/>
      <c r="M39" s="39"/>
      <c r="N39" s="39"/>
      <c r="O39" s="39"/>
      <c r="P39" s="187" t="s">
        <v>1199</v>
      </c>
      <c r="Q39" s="188" t="s">
        <v>1200</v>
      </c>
      <c r="R39" s="187" t="s">
        <v>1201</v>
      </c>
      <c r="S39" s="94"/>
      <c r="T39" s="95"/>
      <c r="V39" s="39"/>
      <c r="X39" s="186"/>
      <c r="Y39" s="41"/>
      <c r="Z39" s="42"/>
      <c r="AA39" s="39"/>
      <c r="AD39" s="39"/>
      <c r="AE39" s="39"/>
      <c r="AF39" s="39"/>
      <c r="AG39" s="121">
        <f>AG13+AG23+AG35+AG24</f>
        <v>5000000</v>
      </c>
      <c r="AH39" s="82"/>
      <c r="AI39" s="44"/>
      <c r="AJ39" s="39"/>
      <c r="AK39" s="39"/>
      <c r="AL39" s="39"/>
      <c r="AM39" s="82"/>
      <c r="AN39" s="82"/>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row>
    <row r="40" spans="1:256" ht="16.5" thickBot="1" x14ac:dyDescent="0.3">
      <c r="A40" s="282" t="s">
        <v>1202</v>
      </c>
      <c r="B40" s="283"/>
      <c r="C40" s="283"/>
      <c r="D40" s="59"/>
      <c r="E40" s="59"/>
      <c r="F40" s="59"/>
      <c r="G40" s="59"/>
      <c r="H40" s="59"/>
      <c r="I40" s="39"/>
      <c r="J40" s="39"/>
      <c r="K40" s="57"/>
      <c r="L40" s="113">
        <f>SUM(L13+L23)</f>
        <v>1</v>
      </c>
      <c r="M40" s="48"/>
      <c r="N40" s="114">
        <f>SUM(N35+N23+N13)</f>
        <v>1</v>
      </c>
      <c r="O40" s="48"/>
      <c r="P40" s="173">
        <f>P13+P23+P35+P36+P24+P37</f>
        <v>5000000</v>
      </c>
      <c r="Q40" s="173">
        <f>Q13+Q23+Q35+Q36+Q24+Q37</f>
        <v>0</v>
      </c>
      <c r="R40" s="173">
        <f>R13+R23+R35+R36+R24+R37</f>
        <v>0</v>
      </c>
      <c r="S40" s="74"/>
      <c r="T40" s="117">
        <f>T35+T23+T13+T24+T36</f>
        <v>5000000</v>
      </c>
      <c r="U40" s="118">
        <f>SUM(U13:U35)</f>
        <v>1</v>
      </c>
      <c r="V40" s="39"/>
      <c r="W40" s="119">
        <f>W35+W23+W13</f>
        <v>5000000</v>
      </c>
      <c r="X40" s="175">
        <f>X35+X24+X36+X23+X13</f>
        <v>0</v>
      </c>
      <c r="Y40" s="41"/>
      <c r="Z40" s="42"/>
      <c r="AA40" s="39"/>
      <c r="AB40" s="266">
        <f>AB35+AB23+AB13</f>
        <v>0</v>
      </c>
      <c r="AC40" s="267"/>
      <c r="AD40" s="39"/>
      <c r="AE40" s="39"/>
      <c r="AF40" s="39"/>
      <c r="AG40" s="39"/>
      <c r="AH40" s="39"/>
      <c r="AI40" s="44"/>
      <c r="AJ40" s="39"/>
      <c r="AK40" s="39"/>
      <c r="AL40" s="39"/>
      <c r="AM40" s="45"/>
      <c r="AN40" s="45"/>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row>
    <row r="41" spans="1:256" ht="16.5" thickBot="1" x14ac:dyDescent="0.3">
      <c r="R41" s="190"/>
      <c r="X41" s="186"/>
      <c r="AH41" s="194"/>
    </row>
    <row r="42" spans="1:256" ht="16.5" thickBot="1" x14ac:dyDescent="0.3">
      <c r="X42" s="119">
        <f>X40+W40</f>
        <v>5000000</v>
      </c>
    </row>
    <row r="43" spans="1:256" x14ac:dyDescent="0.25">
      <c r="P43" s="197"/>
    </row>
    <row r="44" spans="1:256" x14ac:dyDescent="0.25">
      <c r="I44" s="46">
        <v>28970.455837288129</v>
      </c>
    </row>
  </sheetData>
  <mergeCells count="38">
    <mergeCell ref="AB35:AC35"/>
    <mergeCell ref="A39:C39"/>
    <mergeCell ref="A40:C40"/>
    <mergeCell ref="AB40:AC40"/>
    <mergeCell ref="AB29:AC29"/>
    <mergeCell ref="AB30:AC30"/>
    <mergeCell ref="P31:P32"/>
    <mergeCell ref="Q31:Q32"/>
    <mergeCell ref="R31:R32"/>
    <mergeCell ref="AB31:AC31"/>
    <mergeCell ref="AB13:AC13"/>
    <mergeCell ref="A15:A16"/>
    <mergeCell ref="B15:J15"/>
    <mergeCell ref="P15:R16"/>
    <mergeCell ref="AB32:AC32"/>
    <mergeCell ref="P19:P20"/>
    <mergeCell ref="Q19:Q20"/>
    <mergeCell ref="R19:R20"/>
    <mergeCell ref="AB23:AC23"/>
    <mergeCell ref="A27:A28"/>
    <mergeCell ref="B27:J27"/>
    <mergeCell ref="P27:R28"/>
    <mergeCell ref="A5:A6"/>
    <mergeCell ref="B5:J5"/>
    <mergeCell ref="P5:R6"/>
    <mergeCell ref="P9:P10"/>
    <mergeCell ref="Q9:Q10"/>
    <mergeCell ref="R9:R10"/>
    <mergeCell ref="W2:Y3"/>
    <mergeCell ref="AB2:AC3"/>
    <mergeCell ref="AE2:AE3"/>
    <mergeCell ref="AG2:AG3"/>
    <mergeCell ref="T3:U3"/>
    <mergeCell ref="A1:J1"/>
    <mergeCell ref="L1:U1"/>
    <mergeCell ref="L2:L3"/>
    <mergeCell ref="N2:N3"/>
    <mergeCell ref="T2:U2"/>
  </mergeCells>
  <conditionalFormatting sqref="AG26 AG28:AG34 AG36:AG65536 AG14:AG22 AG4:AG12 AG1:AG2">
    <cfRule type="cellIs" dxfId="5" priority="4" stopIfTrue="1" operator="lessThan">
      <formula>0</formula>
    </cfRule>
  </conditionalFormatting>
  <conditionalFormatting sqref="AM39">
    <cfRule type="cellIs" dxfId="4" priority="3" stopIfTrue="1" operator="lessThan">
      <formula>0</formula>
    </cfRule>
  </conditionalFormatting>
  <conditionalFormatting sqref="AN39">
    <cfRule type="cellIs" dxfId="3" priority="2" stopIfTrue="1" operator="lessThan">
      <formula>0</formula>
    </cfRule>
  </conditionalFormatting>
  <conditionalFormatting sqref="AH39">
    <cfRule type="cellIs" dxfId="2"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workbookViewId="0">
      <selection activeCell="F4" sqref="C4:F4"/>
    </sheetView>
  </sheetViews>
  <sheetFormatPr baseColWidth="10" defaultRowHeight="12.75" x14ac:dyDescent="0.2"/>
  <cols>
    <col min="1" max="1" width="24.875" customWidth="1"/>
    <col min="3" max="6" width="13" customWidth="1"/>
    <col min="8" max="8" width="14.875" style="198" bestFit="1" customWidth="1"/>
  </cols>
  <sheetData>
    <row r="1" spans="1:8" x14ac:dyDescent="0.2">
      <c r="A1" s="198" t="s">
        <v>1204</v>
      </c>
      <c r="C1" s="199"/>
      <c r="F1" s="200"/>
    </row>
    <row r="2" spans="1:8" x14ac:dyDescent="0.2">
      <c r="C2" s="199"/>
      <c r="F2" s="200"/>
    </row>
    <row r="3" spans="1:8" x14ac:dyDescent="0.2">
      <c r="C3" s="199"/>
      <c r="F3" s="200"/>
    </row>
    <row r="4" spans="1:8" x14ac:dyDescent="0.2">
      <c r="C4" s="201" t="s">
        <v>1188</v>
      </c>
      <c r="D4" s="202" t="s">
        <v>15</v>
      </c>
      <c r="E4" s="202" t="s">
        <v>78</v>
      </c>
      <c r="F4" s="203" t="s">
        <v>27</v>
      </c>
    </row>
    <row r="5" spans="1:8" x14ac:dyDescent="0.2">
      <c r="C5" s="199"/>
      <c r="F5" s="200"/>
      <c r="H5" s="219"/>
    </row>
    <row r="6" spans="1:8" x14ac:dyDescent="0.2">
      <c r="A6" s="2" t="s">
        <v>1205</v>
      </c>
      <c r="B6" s="3" t="s">
        <v>1206</v>
      </c>
      <c r="C6" s="204">
        <f>'Budget 2020-2021'!W7</f>
        <v>22947.453781585096</v>
      </c>
      <c r="D6" s="204">
        <f>'Budget 2020-2021'!W9</f>
        <v>128755.92018426978</v>
      </c>
      <c r="E6" s="205">
        <f>'Budget 2020-2021'!W10</f>
        <v>8583.7280122846514</v>
      </c>
      <c r="F6" s="204">
        <f>'Budget 2020-2021'!W8</f>
        <v>94895.485562945891</v>
      </c>
      <c r="H6" s="219">
        <f>SUM(C6:F6)</f>
        <v>255182.58754108541</v>
      </c>
    </row>
    <row r="7" spans="1:8" x14ac:dyDescent="0.2">
      <c r="A7" s="2" t="s">
        <v>1207</v>
      </c>
      <c r="B7" s="3"/>
      <c r="C7" s="218"/>
      <c r="D7" s="218"/>
      <c r="E7" s="218"/>
      <c r="F7" s="218"/>
      <c r="H7" s="219">
        <f>SUM(C7:F7)</f>
        <v>0</v>
      </c>
    </row>
    <row r="8" spans="1:8" x14ac:dyDescent="0.2">
      <c r="A8" s="2" t="s">
        <v>1208</v>
      </c>
      <c r="B8" s="3" t="s">
        <v>1206</v>
      </c>
      <c r="C8" s="206">
        <v>32670</v>
      </c>
      <c r="D8" s="207">
        <v>224939.81070000003</v>
      </c>
      <c r="E8" s="207">
        <v>12450.9</v>
      </c>
      <c r="F8" s="207">
        <v>255470.92999999996</v>
      </c>
      <c r="H8" s="219">
        <f>SUM(C8:F8)</f>
        <v>525531.64069999999</v>
      </c>
    </row>
    <row r="9" spans="1:8" x14ac:dyDescent="0.2">
      <c r="A9" s="2"/>
      <c r="B9" s="3"/>
      <c r="C9" s="208"/>
      <c r="D9" s="208"/>
      <c r="E9" s="208"/>
      <c r="F9" s="208"/>
    </row>
    <row r="10" spans="1:8" x14ac:dyDescent="0.2">
      <c r="A10" s="2" t="s">
        <v>1209</v>
      </c>
      <c r="B10" s="3" t="s">
        <v>1206</v>
      </c>
      <c r="C10" s="206">
        <f>C7</f>
        <v>0</v>
      </c>
      <c r="D10" s="207">
        <f>D7</f>
        <v>0</v>
      </c>
      <c r="E10" s="207">
        <f>E7</f>
        <v>0</v>
      </c>
      <c r="F10" s="207">
        <f>F7</f>
        <v>0</v>
      </c>
      <c r="H10" s="219">
        <f>SUM(C10:F10)</f>
        <v>0</v>
      </c>
    </row>
    <row r="11" spans="1:8" x14ac:dyDescent="0.2">
      <c r="A11" s="209"/>
      <c r="B11" s="210"/>
      <c r="C11" s="211">
        <f>C6-C7</f>
        <v>22947.453781585096</v>
      </c>
      <c r="D11" s="212">
        <f>D6-D7</f>
        <v>128755.92018426978</v>
      </c>
      <c r="E11" s="212">
        <f>E6-E7</f>
        <v>8583.7280122846514</v>
      </c>
      <c r="F11" s="212">
        <f>F6-F7</f>
        <v>94895.485562945891</v>
      </c>
      <c r="H11" s="219">
        <f>SUM(C11:F11)</f>
        <v>255182.58754108541</v>
      </c>
    </row>
    <row r="12" spans="1:8" x14ac:dyDescent="0.2">
      <c r="B12" s="1"/>
      <c r="C12" s="213"/>
      <c r="D12" s="214"/>
      <c r="E12" s="214"/>
      <c r="F12" s="214"/>
      <c r="H12" s="219"/>
    </row>
    <row r="13" spans="1:8" x14ac:dyDescent="0.2">
      <c r="A13" s="2" t="s">
        <v>1205</v>
      </c>
      <c r="B13" s="3" t="s">
        <v>1210</v>
      </c>
      <c r="C13" s="204">
        <f>'Budget 2020-2021'!W17</f>
        <v>799313.2586247056</v>
      </c>
      <c r="D13" s="204">
        <f>'Budget 2020-2021'!W19</f>
        <v>2150340.1571814315</v>
      </c>
      <c r="E13" s="205">
        <f>'Budget 2020-2021'!W20</f>
        <v>13346.057955261091</v>
      </c>
      <c r="F13" s="204">
        <f>'Budget 2020-2021'!W18</f>
        <v>850159.94202748511</v>
      </c>
      <c r="H13" s="219">
        <f>SUM(C13:F13)</f>
        <v>3813159.4157888833</v>
      </c>
    </row>
    <row r="14" spans="1:8" x14ac:dyDescent="0.2">
      <c r="A14" s="2" t="s">
        <v>1207</v>
      </c>
      <c r="B14" s="3"/>
      <c r="C14" s="218"/>
      <c r="D14" s="218"/>
      <c r="E14" s="218"/>
      <c r="F14" s="218"/>
      <c r="H14" s="219">
        <f>SUM(C14:F14)</f>
        <v>0</v>
      </c>
    </row>
    <row r="15" spans="1:8" x14ac:dyDescent="0.2">
      <c r="A15" s="2" t="s">
        <v>1208</v>
      </c>
      <c r="B15" s="3" t="s">
        <v>1210</v>
      </c>
      <c r="C15" s="206">
        <v>2581161.6786999996</v>
      </c>
      <c r="D15" s="207">
        <v>3745619.9648999991</v>
      </c>
      <c r="E15" s="207">
        <v>17484.5</v>
      </c>
      <c r="F15" s="207">
        <v>2809842.5674000005</v>
      </c>
      <c r="H15" s="219">
        <f>SUM(C15:F15)</f>
        <v>9154108.7109999992</v>
      </c>
    </row>
    <row r="16" spans="1:8" x14ac:dyDescent="0.2">
      <c r="A16" s="2"/>
      <c r="B16" s="3"/>
      <c r="C16" s="208"/>
      <c r="D16" s="208"/>
      <c r="E16" s="208"/>
      <c r="F16" s="208"/>
    </row>
    <row r="17" spans="1:8" x14ac:dyDescent="0.2">
      <c r="A17" s="2" t="s">
        <v>1209</v>
      </c>
      <c r="B17" s="3" t="s">
        <v>1210</v>
      </c>
      <c r="C17" s="206">
        <f>C14</f>
        <v>0</v>
      </c>
      <c r="D17" s="207">
        <f>D14</f>
        <v>0</v>
      </c>
      <c r="E17" s="207">
        <f>E14</f>
        <v>0</v>
      </c>
      <c r="F17" s="207">
        <f>F14</f>
        <v>0</v>
      </c>
      <c r="H17" s="219">
        <f>SUM(C17:F17)</f>
        <v>0</v>
      </c>
    </row>
    <row r="18" spans="1:8" x14ac:dyDescent="0.2">
      <c r="A18" s="209"/>
      <c r="B18" s="210"/>
      <c r="C18" s="211">
        <f>C13-C14</f>
        <v>799313.2586247056</v>
      </c>
      <c r="D18" s="212">
        <f>D13-D14</f>
        <v>2150340.1571814315</v>
      </c>
      <c r="E18" s="212">
        <f>E13-E14</f>
        <v>13346.057955261091</v>
      </c>
      <c r="F18" s="212">
        <f>F13-F14</f>
        <v>850159.94202748511</v>
      </c>
      <c r="H18" s="219">
        <f>SUM(C18:F18)</f>
        <v>3813159.4157888833</v>
      </c>
    </row>
    <row r="19" spans="1:8" x14ac:dyDescent="0.2">
      <c r="B19" s="1"/>
      <c r="C19" s="213"/>
      <c r="D19" s="214"/>
      <c r="E19" s="214"/>
      <c r="F19" s="214"/>
    </row>
    <row r="20" spans="1:8" x14ac:dyDescent="0.2">
      <c r="A20" s="2" t="s">
        <v>1205</v>
      </c>
      <c r="B20" s="3" t="s">
        <v>1211</v>
      </c>
      <c r="C20" s="204">
        <f>'Budget 2020-2021'!W29</f>
        <v>150495.61324050828</v>
      </c>
      <c r="D20" s="205">
        <f>'Budget 2020-2021'!W31</f>
        <v>491213.54072310356</v>
      </c>
      <c r="E20" s="205">
        <f>'Budget 2020-2021'!W32</f>
        <v>43910.729228672237</v>
      </c>
      <c r="F20" s="205">
        <f>'Budget 2020-2021'!W30</f>
        <v>246038.11347774701</v>
      </c>
      <c r="H20" s="219">
        <f>SUM(C20:F20)</f>
        <v>931657.99667003099</v>
      </c>
    </row>
    <row r="21" spans="1:8" x14ac:dyDescent="0.2">
      <c r="A21" s="2" t="s">
        <v>1207</v>
      </c>
      <c r="B21" s="3"/>
      <c r="C21" s="218"/>
      <c r="D21" s="218"/>
      <c r="E21" s="218"/>
      <c r="F21" s="218"/>
      <c r="H21" s="219">
        <f>SUM(C21:F21)</f>
        <v>0</v>
      </c>
    </row>
    <row r="22" spans="1:8" x14ac:dyDescent="0.2">
      <c r="A22" s="2" t="s">
        <v>1208</v>
      </c>
      <c r="B22" s="3" t="s">
        <v>1211</v>
      </c>
      <c r="C22" s="206">
        <v>778052.99</v>
      </c>
      <c r="D22" s="207">
        <v>1053760.1415000004</v>
      </c>
      <c r="E22" s="207">
        <v>103843.41</v>
      </c>
      <c r="F22" s="207">
        <v>1374479.4261000003</v>
      </c>
      <c r="H22" s="219">
        <f>SUM(C22:F22)</f>
        <v>3310135.9676000006</v>
      </c>
    </row>
    <row r="23" spans="1:8" x14ac:dyDescent="0.2">
      <c r="A23" s="2"/>
      <c r="B23" s="3"/>
      <c r="C23" s="208"/>
      <c r="D23" s="208"/>
      <c r="E23" s="208"/>
      <c r="F23" s="208"/>
    </row>
    <row r="24" spans="1:8" x14ac:dyDescent="0.2">
      <c r="A24" s="2" t="s">
        <v>1209</v>
      </c>
      <c r="B24" s="3" t="s">
        <v>1211</v>
      </c>
      <c r="C24" s="206">
        <f>C21</f>
        <v>0</v>
      </c>
      <c r="D24" s="207">
        <f>D21</f>
        <v>0</v>
      </c>
      <c r="E24" s="207">
        <f>E21</f>
        <v>0</v>
      </c>
      <c r="F24" s="207">
        <f>F21</f>
        <v>0</v>
      </c>
      <c r="H24" s="219">
        <f>SUM(C24:F24)</f>
        <v>0</v>
      </c>
    </row>
    <row r="25" spans="1:8" x14ac:dyDescent="0.2">
      <c r="C25" s="211">
        <f>C20-C21</f>
        <v>150495.61324050828</v>
      </c>
      <c r="D25" s="212">
        <f>D20-D21</f>
        <v>491213.54072310356</v>
      </c>
      <c r="E25" s="212">
        <f>E20-E21</f>
        <v>43910.729228672237</v>
      </c>
      <c r="F25" s="212">
        <f>F20-F21</f>
        <v>246038.11347774701</v>
      </c>
      <c r="H25" s="219">
        <f>SUM(C25:F25)</f>
        <v>931657.99667003099</v>
      </c>
    </row>
    <row r="26" spans="1:8" x14ac:dyDescent="0.2">
      <c r="C26" s="215"/>
      <c r="D26" s="216"/>
      <c r="E26" s="216"/>
      <c r="F26" s="216"/>
    </row>
    <row r="27" spans="1:8" s="220" customFormat="1" x14ac:dyDescent="0.2">
      <c r="A27" s="220" t="s">
        <v>1212</v>
      </c>
      <c r="C27" s="221">
        <f>C6+C13+C20</f>
        <v>972756.32564679894</v>
      </c>
      <c r="D27" s="221">
        <f>D6+D13+D20</f>
        <v>2770309.6180888047</v>
      </c>
      <c r="E27" s="221">
        <f>E6+E13+E20</f>
        <v>65840.515196217981</v>
      </c>
      <c r="F27" s="221">
        <f>F6+F13+F20</f>
        <v>1191093.5410681779</v>
      </c>
      <c r="H27" s="219">
        <f>SUM(C27:F27)</f>
        <v>5000000</v>
      </c>
    </row>
    <row r="28" spans="1:8" s="220" customFormat="1" x14ac:dyDescent="0.2">
      <c r="C28" s="221"/>
      <c r="D28" s="222"/>
      <c r="E28" s="222"/>
      <c r="F28" s="223"/>
      <c r="H28" s="198"/>
    </row>
    <row r="29" spans="1:8" s="220" customFormat="1" x14ac:dyDescent="0.2">
      <c r="A29" s="220" t="s">
        <v>1213</v>
      </c>
      <c r="C29" s="221">
        <f>C8+C15+C22</f>
        <v>3391884.6686999993</v>
      </c>
      <c r="D29" s="221">
        <f>D8+D15+D22</f>
        <v>5024319.9170999993</v>
      </c>
      <c r="E29" s="221">
        <f>E8+E15+E22</f>
        <v>133778.81</v>
      </c>
      <c r="F29" s="221">
        <f>F8+F15+F22</f>
        <v>4439792.9235000014</v>
      </c>
      <c r="H29" s="198"/>
    </row>
    <row r="30" spans="1:8" x14ac:dyDescent="0.2">
      <c r="C30" s="217"/>
      <c r="D30" s="217"/>
      <c r="E30" s="217"/>
      <c r="F30" s="217"/>
    </row>
  </sheetData>
  <conditionalFormatting sqref="C11:F11 C18:F18 C25:F25">
    <cfRule type="cellIs" dxfId="1" priority="2" stopIfTrue="1" operator="lessThan">
      <formula>0</formula>
    </cfRule>
  </conditionalFormatting>
  <conditionalFormatting sqref="C11 D11:F11 C18:F18 C25:F25">
    <cfRule type="cellIs" dxfId="0" priority="1" stopIfTrue="1" operator="greaterThanOrEqual">
      <formula>0</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selection sqref="A1:IV65536"/>
    </sheetView>
  </sheetViews>
  <sheetFormatPr baseColWidth="10" defaultRowHeight="12.75" x14ac:dyDescent="0.2"/>
  <sheetData>
    <row r="1" spans="1:5" x14ac:dyDescent="0.2">
      <c r="A1" t="s">
        <v>1147</v>
      </c>
      <c r="C1" t="s">
        <v>1148</v>
      </c>
      <c r="E1" t="s">
        <v>1149</v>
      </c>
    </row>
    <row r="2" spans="1:5" x14ac:dyDescent="0.2">
      <c r="A2" t="s">
        <v>1150</v>
      </c>
      <c r="C2" t="s">
        <v>1151</v>
      </c>
      <c r="E2" t="s">
        <v>1152</v>
      </c>
    </row>
    <row r="3" spans="1:5" x14ac:dyDescent="0.2">
      <c r="A3" t="s">
        <v>1153</v>
      </c>
      <c r="C3" t="s">
        <v>1154</v>
      </c>
      <c r="E3" t="s">
        <v>1155</v>
      </c>
    </row>
    <row r="4" spans="1:5" x14ac:dyDescent="0.2">
      <c r="A4" t="s">
        <v>1156</v>
      </c>
      <c r="C4" t="s">
        <v>1157</v>
      </c>
      <c r="E4" t="s">
        <v>1158</v>
      </c>
    </row>
    <row r="5" spans="1:5" x14ac:dyDescent="0.2">
      <c r="A5" t="s">
        <v>1159</v>
      </c>
    </row>
    <row r="6" spans="1:5" x14ac:dyDescent="0.2">
      <c r="A6" t="s">
        <v>1160</v>
      </c>
    </row>
    <row r="7" spans="1:5" x14ac:dyDescent="0.2">
      <c r="A7" t="s">
        <v>1161</v>
      </c>
    </row>
    <row r="10" spans="1:5" x14ac:dyDescent="0.2">
      <c r="A10" t="s">
        <v>1162</v>
      </c>
    </row>
    <row r="11" spans="1:5" x14ac:dyDescent="0.2">
      <c r="A11" t="s">
        <v>1163</v>
      </c>
    </row>
    <row r="12" spans="1:5" x14ac:dyDescent="0.2">
      <c r="A12" t="s">
        <v>1164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ADC1699677114582D68BA841F6A918" ma:contentTypeVersion="17" ma:contentTypeDescription="Crée un document." ma:contentTypeScope="" ma:versionID="3a5b9e09ba50458949fc54a47cedf2f4">
  <xsd:schema xmlns:xsd="http://www.w3.org/2001/XMLSchema" xmlns:xs="http://www.w3.org/2001/XMLSchema" xmlns:p="http://schemas.microsoft.com/office/2006/metadata/properties" xmlns:ns2="5c2eb291-1b63-4193-9737-f04cf390a5b1" xmlns:ns3="a8fc13aa-4742-40b3-9913-a684392cf0c1" xmlns:ns4="da4e8d3a-7aee-40f8-832d-12ff0ba9c922" targetNamespace="http://schemas.microsoft.com/office/2006/metadata/properties" ma:root="true" ma:fieldsID="b4db7ab785e7cb87ac1e173acb2a4739" ns2:_="" ns3:_="" ns4:_="">
    <xsd:import namespace="5c2eb291-1b63-4193-9737-f04cf390a5b1"/>
    <xsd:import namespace="a8fc13aa-4742-40b3-9913-a684392cf0c1"/>
    <xsd:import namespace="da4e8d3a-7aee-40f8-832d-12ff0ba9c9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_Flow_SignoffStatus"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eb291-1b63-4193-9737-f04cf390a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18" nillable="true" ma:displayName="État de validation" ma:internalName="_x00c9_tat_x0020_de_x0020_validation">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3c061feb-94c6-4566-9c2a-bd3f58ed9c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fc13aa-4742-40b3-9913-a684392cf0c1"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4e8d3a-7aee-40f8-832d-12ff0ba9c922"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66351e20-90c6-45f0-bd65-151521fdb996}" ma:internalName="TaxCatchAll" ma:showField="CatchAllData" ma:web="da4e8d3a-7aee-40f8-832d-12ff0ba9c9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c2eb291-1b63-4193-9737-f04cf390a5b1" xsi:nil="true"/>
    <TaxCatchAll xmlns="da4e8d3a-7aee-40f8-832d-12ff0ba9c922" xsi:nil="true"/>
    <lcf76f155ced4ddcb4097134ff3c332f xmlns="5c2eb291-1b63-4193-9737-f04cf390a5b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99F730-4675-496B-B075-4E9782F2D643}"/>
</file>

<file path=customXml/itemProps2.xml><?xml version="1.0" encoding="utf-8"?>
<ds:datastoreItem xmlns:ds="http://schemas.openxmlformats.org/officeDocument/2006/customXml" ds:itemID="{389E31D5-613D-4A4A-AEF3-F385921F1FCB}"/>
</file>

<file path=customXml/itemProps3.xml><?xml version="1.0" encoding="utf-8"?>
<ds:datastoreItem xmlns:ds="http://schemas.openxmlformats.org/officeDocument/2006/customXml" ds:itemID="{2C47A628-6DE3-4B46-BFA8-4CD8759B6B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COMPLET</vt:lpstr>
      <vt:lpstr>Budget 2020-2021</vt:lpstr>
      <vt:lpstr>Budgets</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MILIS Didier</dc:creator>
  <cp:lastModifiedBy>LAZZARA Nathalie</cp:lastModifiedBy>
  <cp:lastPrinted>2021-06-04T07:37:02Z</cp:lastPrinted>
  <dcterms:created xsi:type="dcterms:W3CDTF">2021-05-05T20:24:48Z</dcterms:created>
  <dcterms:modified xsi:type="dcterms:W3CDTF">2021-06-08T08:00:02Z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0x01010091ADC1699677114582D68BA841F6A918</vt:lpwstr>
  </property>
</Properties>
</file>