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leforem-my.sharepoint.com/personal/mchfrn1_forem_be/Documents/Bureau/Documents pour site Internet/"/>
    </mc:Choice>
  </mc:AlternateContent>
  <xr:revisionPtr revIDLastSave="0" documentId="8_{3F759983-BCC4-45D2-B84E-DE50B28210BF}" xr6:coauthVersionLast="47" xr6:coauthVersionMax="47" xr10:uidLastSave="{00000000-0000-0000-0000-000000000000}"/>
  <bookViews>
    <workbookView xWindow="-110" yWindow="-110" windowWidth="19420" windowHeight="10420" xr2:uid="{00000000-000D-0000-FFFF-FFFF00000000}"/>
  </bookViews>
  <sheets>
    <sheet name="COMPLET" sheetId="1" r:id="rId1"/>
    <sheet name="Budget 2021-2022" sheetId="10" r:id="rId2"/>
    <sheet name="Budget" sheetId="9" r:id="rId3"/>
    <sheet name="Feuil1" sheetId="2" r:id="rId4"/>
  </sheets>
  <externalReferences>
    <externalReference r:id="rId5"/>
    <externalReference r:id="rId6"/>
    <externalReference r:id="rId7"/>
    <externalReference r:id="rId8"/>
  </externalReferences>
  <definedNames>
    <definedName name="_xlnm._FilterDatabase" localSheetId="0" hidden="1">COMPLET!$A$1:$AQ$238</definedName>
    <definedName name="Accordé">#REF!</definedName>
    <definedName name="administration">#REF!</definedName>
    <definedName name="avisadmin">[1]Feuil1!$C$5:$C$10</definedName>
    <definedName name="AVSECT">Feuil1!$C$1:$C$4</definedName>
    <definedName name="Choix">[2]Feuil1!$A$1:$A$7</definedName>
    <definedName name="Choix2">[3]Feuil1!$E$1:$E$4</definedName>
    <definedName name="Choix3">[4]Feuil1!$C$1:$C$4</definedName>
    <definedName name="comadmin">[1]Feuil1!$G$10:$G$16</definedName>
    <definedName name="ListepriorisationC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7" i="10" l="1"/>
  <c r="AK38" i="10"/>
  <c r="AK39" i="10"/>
  <c r="AK36" i="10"/>
  <c r="AK13" i="10"/>
  <c r="AK25" i="10"/>
  <c r="AO151" i="1" l="1"/>
  <c r="R30" i="10" l="1"/>
  <c r="Q30" i="10"/>
  <c r="P26" i="10"/>
  <c r="I23" i="10"/>
  <c r="H23" i="10"/>
  <c r="G23" i="10"/>
  <c r="F23" i="10"/>
  <c r="E23" i="10"/>
  <c r="D23" i="10"/>
  <c r="C23" i="10"/>
  <c r="B23" i="10"/>
  <c r="J22" i="10"/>
  <c r="J21" i="10"/>
  <c r="J20" i="10"/>
  <c r="J19" i="10"/>
  <c r="AG14" i="10"/>
  <c r="AE14" i="10"/>
  <c r="AB13" i="10"/>
  <c r="AB30" i="10" s="1"/>
  <c r="I11" i="10"/>
  <c r="H11" i="10"/>
  <c r="G11" i="10"/>
  <c r="F11" i="10"/>
  <c r="E11" i="10"/>
  <c r="D11" i="10"/>
  <c r="C11" i="10"/>
  <c r="B11" i="10"/>
  <c r="J10" i="10"/>
  <c r="J9" i="10"/>
  <c r="J8" i="10"/>
  <c r="J7" i="10"/>
  <c r="R3" i="10"/>
  <c r="Q3" i="10"/>
  <c r="T3" i="10" s="1"/>
  <c r="C10" i="9"/>
  <c r="C17" i="9"/>
  <c r="F17" i="9"/>
  <c r="E17" i="9"/>
  <c r="D17" i="9"/>
  <c r="H15" i="9"/>
  <c r="H14" i="9"/>
  <c r="H13" i="9"/>
  <c r="F10" i="9"/>
  <c r="E10" i="9"/>
  <c r="D10" i="9"/>
  <c r="H8" i="9"/>
  <c r="H7" i="9"/>
  <c r="H6" i="9"/>
  <c r="J23" i="10" l="1"/>
  <c r="J11" i="10"/>
  <c r="Z7" i="10"/>
  <c r="Z10" i="10"/>
  <c r="AE10" i="10" s="1"/>
  <c r="J25" i="10"/>
  <c r="N13" i="10" s="1"/>
  <c r="J13" i="10"/>
  <c r="L13" i="10" s="1"/>
  <c r="L30" i="10" s="1"/>
  <c r="Z8" i="10"/>
  <c r="AE8" i="10" s="1"/>
  <c r="Z9" i="10"/>
  <c r="AE9" i="10" s="1"/>
  <c r="Z21" i="10"/>
  <c r="Z22" i="10"/>
  <c r="AE22" i="10" s="1"/>
  <c r="Z19" i="10"/>
  <c r="Z20" i="10"/>
  <c r="AE20" i="10" s="1"/>
  <c r="H17" i="9"/>
  <c r="AF238" i="1"/>
  <c r="AF237" i="1"/>
  <c r="AF236" i="1"/>
  <c r="AF235" i="1"/>
  <c r="AF234" i="1"/>
  <c r="AD238" i="1"/>
  <c r="AD237" i="1"/>
  <c r="AD236" i="1"/>
  <c r="AD235" i="1"/>
  <c r="AD234" i="1"/>
  <c r="X22" i="10" l="1"/>
  <c r="X20" i="10"/>
  <c r="N25" i="10"/>
  <c r="Z25" i="10"/>
  <c r="AE19" i="10"/>
  <c r="X19" i="10"/>
  <c r="AE21" i="10"/>
  <c r="X21" i="10"/>
  <c r="Z13" i="10"/>
  <c r="AE7" i="10"/>
  <c r="AE13" i="10" s="1"/>
  <c r="AE15" i="10" s="1"/>
  <c r="AF151" i="1"/>
  <c r="AG151" i="1" s="1"/>
  <c r="AH151" i="1" s="1"/>
  <c r="AD151" i="1"/>
  <c r="AE151" i="1" s="1"/>
  <c r="AD137" i="1"/>
  <c r="AE137" i="1" s="1"/>
  <c r="AF137" i="1"/>
  <c r="AG137" i="1" s="1"/>
  <c r="AH137" i="1" s="1"/>
  <c r="AM137" i="1"/>
  <c r="AO137" i="1" s="1"/>
  <c r="AD136" i="1"/>
  <c r="AE136" i="1" s="1"/>
  <c r="AF136" i="1"/>
  <c r="AG136" i="1" s="1"/>
  <c r="AM136" i="1"/>
  <c r="AO136" i="1" s="1"/>
  <c r="X25" i="10" l="1"/>
  <c r="X30" i="10" s="1"/>
  <c r="AE25" i="10"/>
  <c r="N30" i="10"/>
  <c r="P25" i="10"/>
  <c r="AH136" i="1"/>
  <c r="AF181" i="1"/>
  <c r="AF180" i="1"/>
  <c r="AF179" i="1"/>
  <c r="AF178" i="1"/>
  <c r="AF177" i="1"/>
  <c r="AF176" i="1"/>
  <c r="AF167" i="1"/>
  <c r="AF166" i="1"/>
  <c r="AF165" i="1"/>
  <c r="AF164" i="1"/>
  <c r="AF163" i="1"/>
  <c r="AF162" i="1"/>
  <c r="AF161" i="1"/>
  <c r="AF160" i="1"/>
  <c r="AF159" i="1"/>
  <c r="AD181" i="1"/>
  <c r="AD180" i="1"/>
  <c r="AD179" i="1"/>
  <c r="AD178" i="1"/>
  <c r="AD177" i="1"/>
  <c r="AD176" i="1"/>
  <c r="AD167" i="1"/>
  <c r="AD166" i="1"/>
  <c r="AD165" i="1"/>
  <c r="AD164" i="1"/>
  <c r="AD163" i="1"/>
  <c r="AD162" i="1"/>
  <c r="AD161" i="1"/>
  <c r="AD160" i="1"/>
  <c r="AD159" i="1"/>
  <c r="AF2" i="1"/>
  <c r="AF3" i="1"/>
  <c r="AF4" i="1"/>
  <c r="AF6" i="1"/>
  <c r="AF16" i="1"/>
  <c r="AF7" i="1"/>
  <c r="AF5" i="1"/>
  <c r="AF8" i="1"/>
  <c r="AF9" i="1"/>
  <c r="AF10" i="1"/>
  <c r="AF11" i="1"/>
  <c r="AF12" i="1"/>
  <c r="AF13" i="1"/>
  <c r="AF14" i="1"/>
  <c r="AF15" i="1"/>
  <c r="AF27" i="1"/>
  <c r="AF28" i="1"/>
  <c r="AF21" i="1"/>
  <c r="AF22" i="1"/>
  <c r="AF17" i="1"/>
  <c r="AF18" i="1"/>
  <c r="AF19" i="1"/>
  <c r="AF20" i="1"/>
  <c r="AF23" i="1"/>
  <c r="AF24" i="1"/>
  <c r="AF25" i="1"/>
  <c r="AF26" i="1"/>
  <c r="AF48" i="1"/>
  <c r="AF49" i="1"/>
  <c r="AF50" i="1"/>
  <c r="AF41" i="1"/>
  <c r="AF42" i="1"/>
  <c r="AF29" i="1"/>
  <c r="AF47" i="1"/>
  <c r="AF39" i="1"/>
  <c r="AF40" i="1"/>
  <c r="AF38" i="1"/>
  <c r="AF43" i="1"/>
  <c r="AF44" i="1"/>
  <c r="AF45" i="1"/>
  <c r="AF46" i="1"/>
  <c r="AF37" i="1"/>
  <c r="AF31" i="1"/>
  <c r="AF32" i="1"/>
  <c r="AF33" i="1"/>
  <c r="AF34" i="1"/>
  <c r="AF35" i="1"/>
  <c r="AF36" i="1"/>
  <c r="AF30" i="1"/>
  <c r="AF74" i="1"/>
  <c r="AF77" i="1"/>
  <c r="AF78" i="1"/>
  <c r="AF79" i="1"/>
  <c r="AF80" i="1"/>
  <c r="AF81" i="1"/>
  <c r="AF70" i="1"/>
  <c r="AF67" i="1"/>
  <c r="AF68" i="1"/>
  <c r="AF69" i="1"/>
  <c r="AF71" i="1"/>
  <c r="AF72" i="1"/>
  <c r="AF73" i="1"/>
  <c r="AF52" i="1"/>
  <c r="AF53" i="1"/>
  <c r="AF54" i="1"/>
  <c r="AF55" i="1"/>
  <c r="AF56" i="1"/>
  <c r="AF57" i="1"/>
  <c r="AF58" i="1"/>
  <c r="AF59" i="1"/>
  <c r="AF60" i="1"/>
  <c r="AF61" i="1"/>
  <c r="AF62" i="1"/>
  <c r="AF63" i="1"/>
  <c r="AF64" i="1"/>
  <c r="AF65" i="1"/>
  <c r="AF66" i="1"/>
  <c r="AF76" i="1"/>
  <c r="AF75" i="1"/>
  <c r="AF51" i="1"/>
  <c r="AF82" i="1"/>
  <c r="AF83" i="1"/>
  <c r="AF92" i="1"/>
  <c r="AF91" i="1"/>
  <c r="AF90" i="1"/>
  <c r="AF88" i="1"/>
  <c r="AF89" i="1"/>
  <c r="AF84" i="1"/>
  <c r="AF87" i="1"/>
  <c r="AF86" i="1"/>
  <c r="AF85" i="1"/>
  <c r="AF94" i="1"/>
  <c r="AF95" i="1"/>
  <c r="AF93" i="1"/>
  <c r="AF103" i="1"/>
  <c r="AF101" i="1"/>
  <c r="AF102" i="1"/>
  <c r="AF99" i="1"/>
  <c r="AF100" i="1"/>
  <c r="AF96" i="1"/>
  <c r="AF98" i="1"/>
  <c r="AF97" i="1"/>
  <c r="AF104" i="1"/>
  <c r="AF110" i="1"/>
  <c r="AF108" i="1"/>
  <c r="AF109" i="1"/>
  <c r="AF107" i="1"/>
  <c r="AF106" i="1"/>
  <c r="AF105" i="1"/>
  <c r="AF111" i="1"/>
  <c r="AF112" i="1"/>
  <c r="AF113" i="1"/>
  <c r="AF114" i="1"/>
  <c r="AF115" i="1"/>
  <c r="AF116" i="1"/>
  <c r="AF129" i="1"/>
  <c r="AF118" i="1"/>
  <c r="AF121" i="1"/>
  <c r="AF122" i="1"/>
  <c r="AF123" i="1"/>
  <c r="AF124" i="1"/>
  <c r="AF125" i="1"/>
  <c r="AF126" i="1"/>
  <c r="AF127" i="1"/>
  <c r="AF128" i="1"/>
  <c r="AF117" i="1"/>
  <c r="AF119" i="1"/>
  <c r="AF120" i="1"/>
  <c r="AF132" i="1"/>
  <c r="AF134" i="1"/>
  <c r="AF135" i="1"/>
  <c r="AF133" i="1"/>
  <c r="AF131" i="1"/>
  <c r="AF130" i="1"/>
  <c r="AF139" i="1"/>
  <c r="AF140" i="1"/>
  <c r="AF138" i="1"/>
  <c r="AF141" i="1"/>
  <c r="AF142" i="1"/>
  <c r="AF143" i="1"/>
  <c r="AF144" i="1"/>
  <c r="AF145" i="1"/>
  <c r="AF146" i="1"/>
  <c r="AF147" i="1"/>
  <c r="AF148" i="1"/>
  <c r="AF149" i="1"/>
  <c r="AF150" i="1"/>
  <c r="AF157" i="1"/>
  <c r="AF158" i="1"/>
  <c r="AF155" i="1"/>
  <c r="AF156" i="1"/>
  <c r="AF152" i="1"/>
  <c r="AF154" i="1"/>
  <c r="AF153" i="1"/>
  <c r="AF173" i="1"/>
  <c r="AF174" i="1"/>
  <c r="AF175" i="1"/>
  <c r="AF182" i="1"/>
  <c r="AF168" i="1"/>
  <c r="AF169" i="1"/>
  <c r="AF170" i="1"/>
  <c r="AF171" i="1"/>
  <c r="AF172" i="1"/>
  <c r="AF183" i="1"/>
  <c r="AF184" i="1"/>
  <c r="AF195" i="1"/>
  <c r="AF187" i="1"/>
  <c r="AF194" i="1"/>
  <c r="AF185" i="1"/>
  <c r="AF186" i="1"/>
  <c r="AF188" i="1"/>
  <c r="AF189" i="1"/>
  <c r="AF191" i="1"/>
  <c r="AF192" i="1"/>
  <c r="AF193" i="1"/>
  <c r="AF190" i="1"/>
  <c r="AF198" i="1"/>
  <c r="AF196" i="1"/>
  <c r="AF197" i="1"/>
  <c r="AF199" i="1"/>
  <c r="AF200" i="1"/>
  <c r="AF201" i="1"/>
  <c r="AF202" i="1"/>
  <c r="AF203" i="1"/>
  <c r="AF204" i="1"/>
  <c r="AF205" i="1"/>
  <c r="AF206" i="1"/>
  <c r="AF207" i="1"/>
  <c r="AF208" i="1"/>
  <c r="AF209" i="1"/>
  <c r="AF210" i="1"/>
  <c r="AF211" i="1"/>
  <c r="AF212" i="1"/>
  <c r="AF213" i="1"/>
  <c r="AF214" i="1"/>
  <c r="AF219" i="1"/>
  <c r="AF221" i="1"/>
  <c r="AF222" i="1"/>
  <c r="AF218" i="1"/>
  <c r="AF217" i="1"/>
  <c r="AF220" i="1"/>
  <c r="AF216" i="1"/>
  <c r="AF215" i="1"/>
  <c r="AF224" i="1"/>
  <c r="AF223" i="1"/>
  <c r="AF225" i="1"/>
  <c r="AF226" i="1"/>
  <c r="AF229" i="1"/>
  <c r="AF227" i="1"/>
  <c r="AF228" i="1"/>
  <c r="AF230" i="1"/>
  <c r="AF231" i="1"/>
  <c r="AF232" i="1"/>
  <c r="AF233" i="1"/>
  <c r="AD2" i="1"/>
  <c r="AD3" i="1"/>
  <c r="AD4" i="1"/>
  <c r="AD6" i="1"/>
  <c r="AD16" i="1"/>
  <c r="AD7" i="1"/>
  <c r="AD5" i="1"/>
  <c r="AD8" i="1"/>
  <c r="AD9" i="1"/>
  <c r="AD10" i="1"/>
  <c r="AD11" i="1"/>
  <c r="AD12" i="1"/>
  <c r="AD13" i="1"/>
  <c r="AD14" i="1"/>
  <c r="AD15" i="1"/>
  <c r="AD27" i="1"/>
  <c r="AD28" i="1"/>
  <c r="AD21" i="1"/>
  <c r="AD22" i="1"/>
  <c r="AD17" i="1"/>
  <c r="AD18" i="1"/>
  <c r="AD19" i="1"/>
  <c r="AD20" i="1"/>
  <c r="AD23" i="1"/>
  <c r="AD24" i="1"/>
  <c r="AD25" i="1"/>
  <c r="AD26" i="1"/>
  <c r="AD48" i="1"/>
  <c r="AD49" i="1"/>
  <c r="AD50" i="1"/>
  <c r="AD41" i="1"/>
  <c r="AD42" i="1"/>
  <c r="AD29" i="1"/>
  <c r="AD47" i="1"/>
  <c r="AD39" i="1"/>
  <c r="AD40" i="1"/>
  <c r="AD38" i="1"/>
  <c r="AD43" i="1"/>
  <c r="AD44" i="1"/>
  <c r="AD45" i="1"/>
  <c r="AD46" i="1"/>
  <c r="AD37" i="1"/>
  <c r="AD31" i="1"/>
  <c r="AD32" i="1"/>
  <c r="AD33" i="1"/>
  <c r="AD34" i="1"/>
  <c r="AD35" i="1"/>
  <c r="AD36" i="1"/>
  <c r="AD30" i="1"/>
  <c r="AD74" i="1"/>
  <c r="AD77" i="1"/>
  <c r="AD78" i="1"/>
  <c r="AD79" i="1"/>
  <c r="AD80" i="1"/>
  <c r="AD81" i="1"/>
  <c r="AD70" i="1"/>
  <c r="AD67" i="1"/>
  <c r="AD68" i="1"/>
  <c r="AD69" i="1"/>
  <c r="AD71" i="1"/>
  <c r="AD72" i="1"/>
  <c r="AD73" i="1"/>
  <c r="AD52" i="1"/>
  <c r="AD53" i="1"/>
  <c r="AD54" i="1"/>
  <c r="AD55" i="1"/>
  <c r="AD56" i="1"/>
  <c r="AD57" i="1"/>
  <c r="AD58" i="1"/>
  <c r="AD59" i="1"/>
  <c r="AD60" i="1"/>
  <c r="AD61" i="1"/>
  <c r="AD62" i="1"/>
  <c r="AD63" i="1"/>
  <c r="AD64" i="1"/>
  <c r="AD65" i="1"/>
  <c r="AD66" i="1"/>
  <c r="AD76" i="1"/>
  <c r="AD75" i="1"/>
  <c r="AD51" i="1"/>
  <c r="AD82" i="1"/>
  <c r="AD83" i="1"/>
  <c r="AD92" i="1"/>
  <c r="AD91" i="1"/>
  <c r="AD90" i="1"/>
  <c r="AD88" i="1"/>
  <c r="AD89" i="1"/>
  <c r="AD84" i="1"/>
  <c r="AD87" i="1"/>
  <c r="AD86" i="1"/>
  <c r="AD85" i="1"/>
  <c r="AD94" i="1"/>
  <c r="AD95" i="1"/>
  <c r="AD93" i="1"/>
  <c r="AD103" i="1"/>
  <c r="AD101" i="1"/>
  <c r="AD102" i="1"/>
  <c r="AD99" i="1"/>
  <c r="AD100" i="1"/>
  <c r="AD96" i="1"/>
  <c r="AD98" i="1"/>
  <c r="AD97" i="1"/>
  <c r="AD104" i="1"/>
  <c r="AD110" i="1"/>
  <c r="AD108" i="1"/>
  <c r="AD109" i="1"/>
  <c r="AD107" i="1"/>
  <c r="AD106" i="1"/>
  <c r="AD105" i="1"/>
  <c r="AD111" i="1"/>
  <c r="AD112" i="1"/>
  <c r="AD113" i="1"/>
  <c r="AD114" i="1"/>
  <c r="AD115" i="1"/>
  <c r="AD116" i="1"/>
  <c r="AD129" i="1"/>
  <c r="AD118" i="1"/>
  <c r="AD121" i="1"/>
  <c r="AD122" i="1"/>
  <c r="AD123" i="1"/>
  <c r="AD124" i="1"/>
  <c r="AD125" i="1"/>
  <c r="AD126" i="1"/>
  <c r="AD127" i="1"/>
  <c r="AD128" i="1"/>
  <c r="AD117" i="1"/>
  <c r="AD119" i="1"/>
  <c r="AD120" i="1"/>
  <c r="AD132" i="1"/>
  <c r="AD134" i="1"/>
  <c r="AD135" i="1"/>
  <c r="AD133" i="1"/>
  <c r="AD131" i="1"/>
  <c r="AD130" i="1"/>
  <c r="AD139" i="1"/>
  <c r="AD140" i="1"/>
  <c r="AD138" i="1"/>
  <c r="AD141" i="1"/>
  <c r="AD142" i="1"/>
  <c r="AD143" i="1"/>
  <c r="AD144" i="1"/>
  <c r="AD145" i="1"/>
  <c r="AD146" i="1"/>
  <c r="AD147" i="1"/>
  <c r="AD148" i="1"/>
  <c r="AD149" i="1"/>
  <c r="AD150" i="1"/>
  <c r="AD157" i="1"/>
  <c r="AD158" i="1"/>
  <c r="AD155" i="1"/>
  <c r="AD156" i="1"/>
  <c r="AD152" i="1"/>
  <c r="AD154" i="1"/>
  <c r="AD153" i="1"/>
  <c r="AD173" i="1"/>
  <c r="AD174" i="1"/>
  <c r="AD175" i="1"/>
  <c r="AD182" i="1"/>
  <c r="AD168" i="1"/>
  <c r="AD169" i="1"/>
  <c r="AD170" i="1"/>
  <c r="AD171" i="1"/>
  <c r="AD172" i="1"/>
  <c r="AD183" i="1"/>
  <c r="AD184" i="1"/>
  <c r="AD195" i="1"/>
  <c r="AD187" i="1"/>
  <c r="AD194" i="1"/>
  <c r="AD185" i="1"/>
  <c r="AD186" i="1"/>
  <c r="AD188" i="1"/>
  <c r="AD189" i="1"/>
  <c r="AD191" i="1"/>
  <c r="AD192" i="1"/>
  <c r="AD193" i="1"/>
  <c r="AD190" i="1"/>
  <c r="AD198" i="1"/>
  <c r="AD196" i="1"/>
  <c r="AD197" i="1"/>
  <c r="AD199" i="1"/>
  <c r="AD200" i="1"/>
  <c r="AD201" i="1"/>
  <c r="AD202" i="1"/>
  <c r="AD203" i="1"/>
  <c r="AD204" i="1"/>
  <c r="AD205" i="1"/>
  <c r="AD206" i="1"/>
  <c r="AD207" i="1"/>
  <c r="AD208" i="1"/>
  <c r="AD209" i="1"/>
  <c r="AD210" i="1"/>
  <c r="AD211" i="1"/>
  <c r="AD212" i="1"/>
  <c r="AD213" i="1"/>
  <c r="AD214" i="1"/>
  <c r="AD219" i="1"/>
  <c r="AD221" i="1"/>
  <c r="AD222" i="1"/>
  <c r="AD218" i="1"/>
  <c r="AD217" i="1"/>
  <c r="AD220" i="1"/>
  <c r="AD216" i="1"/>
  <c r="AD215" i="1"/>
  <c r="AD224" i="1"/>
  <c r="AD223" i="1"/>
  <c r="AD225" i="1"/>
  <c r="AD226" i="1"/>
  <c r="AD229" i="1"/>
  <c r="AD227" i="1"/>
  <c r="AD228" i="1"/>
  <c r="AD230" i="1"/>
  <c r="AD231" i="1"/>
  <c r="AD232" i="1"/>
  <c r="AD233" i="1"/>
  <c r="T25" i="10" l="1"/>
  <c r="P13" i="10"/>
  <c r="P30" i="10" l="1"/>
  <c r="T13" i="10"/>
  <c r="T30" i="10" s="1"/>
  <c r="W20" i="10"/>
  <c r="AG20" i="10" s="1"/>
  <c r="U25" i="10"/>
  <c r="W21" i="10"/>
  <c r="AG21" i="10" s="1"/>
  <c r="W19" i="10"/>
  <c r="W22" i="10"/>
  <c r="AG22" i="10" s="1"/>
  <c r="W25" i="10" l="1"/>
  <c r="AG19" i="10"/>
  <c r="AG25" i="10" s="1"/>
  <c r="U13" i="10"/>
  <c r="U30" i="10" s="1"/>
  <c r="AG176" i="1"/>
  <c r="AG104" i="1"/>
  <c r="AG127" i="1"/>
  <c r="AG157" i="1"/>
  <c r="AG148" i="1"/>
  <c r="AG50" i="1"/>
  <c r="AG155" i="1"/>
  <c r="AG72" i="1"/>
  <c r="AG55" i="1"/>
  <c r="AG63" i="1"/>
  <c r="AG216" i="1"/>
  <c r="AG223" i="1"/>
  <c r="AG34" i="1"/>
  <c r="AG35" i="1"/>
  <c r="AG231" i="1"/>
  <c r="AG225" i="1"/>
  <c r="AG152" i="1"/>
  <c r="AE194" i="1"/>
  <c r="AE185" i="1"/>
  <c r="AE186" i="1"/>
  <c r="AE188" i="1"/>
  <c r="AE189" i="1"/>
  <c r="AE191" i="1"/>
  <c r="AE192" i="1"/>
  <c r="AE193" i="1"/>
  <c r="AE156" i="1"/>
  <c r="AE70" i="1"/>
  <c r="AE67" i="1"/>
  <c r="AE68" i="1"/>
  <c r="AE69" i="1"/>
  <c r="AE71" i="1"/>
  <c r="AE72" i="1"/>
  <c r="AE73" i="1"/>
  <c r="AE199" i="1"/>
  <c r="AE190" i="1"/>
  <c r="AE224" i="1"/>
  <c r="AE229" i="1"/>
  <c r="AE227" i="1"/>
  <c r="AE228" i="1"/>
  <c r="AE23" i="1"/>
  <c r="AE24" i="1"/>
  <c r="AE25" i="1"/>
  <c r="AE26" i="1"/>
  <c r="AE200" i="1"/>
  <c r="AE201" i="1"/>
  <c r="AE202" i="1"/>
  <c r="AE205" i="1"/>
  <c r="AE206" i="1"/>
  <c r="AE207" i="1"/>
  <c r="AE208" i="1"/>
  <c r="AE209" i="1"/>
  <c r="AE210" i="1"/>
  <c r="AE134" i="1"/>
  <c r="AE135" i="1"/>
  <c r="AE52" i="1"/>
  <c r="AE53" i="1"/>
  <c r="AE54" i="1"/>
  <c r="AE55" i="1"/>
  <c r="AE56" i="1"/>
  <c r="AE57" i="1"/>
  <c r="AE58" i="1"/>
  <c r="AE59" i="1"/>
  <c r="AE60" i="1"/>
  <c r="AE61" i="1"/>
  <c r="AE62" i="1"/>
  <c r="AE63" i="1"/>
  <c r="AE64" i="1"/>
  <c r="AE65" i="1"/>
  <c r="AE66" i="1"/>
  <c r="AE41" i="1"/>
  <c r="AE42" i="1"/>
  <c r="AE198" i="1"/>
  <c r="AE29" i="1"/>
  <c r="AE216" i="1"/>
  <c r="AE215" i="1"/>
  <c r="AE93" i="1"/>
  <c r="AE196" i="1"/>
  <c r="AE223" i="1"/>
  <c r="AE98" i="1"/>
  <c r="AE97" i="1"/>
  <c r="AE133" i="1"/>
  <c r="AE111" i="1"/>
  <c r="AE112" i="1"/>
  <c r="AE204" i="1"/>
  <c r="AE197" i="1"/>
  <c r="AE82" i="1"/>
  <c r="AE83" i="1"/>
  <c r="AE47" i="1"/>
  <c r="AE39" i="1"/>
  <c r="AE40" i="1"/>
  <c r="AE38" i="1"/>
  <c r="AE43" i="1"/>
  <c r="AE44" i="1"/>
  <c r="AE45" i="1"/>
  <c r="AE46" i="1"/>
  <c r="AE230" i="1"/>
  <c r="AE37" i="1"/>
  <c r="AE31" i="1"/>
  <c r="AE32" i="1"/>
  <c r="AE33" i="1"/>
  <c r="AE34" i="1"/>
  <c r="AE35" i="1"/>
  <c r="AE36" i="1"/>
  <c r="AE92" i="1"/>
  <c r="AE91" i="1"/>
  <c r="AE214" i="1"/>
  <c r="AE76" i="1"/>
  <c r="AE75" i="1"/>
  <c r="AE2" i="1"/>
  <c r="AE90" i="1"/>
  <c r="AE88" i="1"/>
  <c r="AE89" i="1"/>
  <c r="AE30" i="1"/>
  <c r="AE231" i="1"/>
  <c r="AE232" i="1"/>
  <c r="AE233" i="1"/>
  <c r="AE84" i="1"/>
  <c r="AE234" i="1"/>
  <c r="AE131" i="1"/>
  <c r="AE105" i="1"/>
  <c r="AE173" i="1"/>
  <c r="AE174" i="1"/>
  <c r="AE175" i="1"/>
  <c r="AE182" i="1"/>
  <c r="AE7" i="1"/>
  <c r="AE168" i="1"/>
  <c r="AE169" i="1"/>
  <c r="AE170" i="1"/>
  <c r="AE171" i="1"/>
  <c r="AE172" i="1"/>
  <c r="AE5" i="1"/>
  <c r="AE87" i="1"/>
  <c r="AE86" i="1"/>
  <c r="AE85" i="1"/>
  <c r="AE237" i="1"/>
  <c r="AE238" i="1"/>
  <c r="AE225" i="1"/>
  <c r="AE226" i="1"/>
  <c r="AE152" i="1"/>
  <c r="AE154" i="1"/>
  <c r="AE153" i="1"/>
  <c r="AE8" i="1"/>
  <c r="AE9" i="1"/>
  <c r="AE10" i="1"/>
  <c r="AE11" i="1"/>
  <c r="AE12" i="1"/>
  <c r="AE13" i="1"/>
  <c r="AE14" i="1"/>
  <c r="AE15" i="1"/>
  <c r="AE51" i="1"/>
  <c r="AE130" i="1"/>
  <c r="AE183" i="1"/>
  <c r="AE184" i="1"/>
  <c r="AE195" i="1"/>
  <c r="AE187" i="1"/>
  <c r="AG8" i="10" l="1"/>
  <c r="W37" i="10"/>
  <c r="AG10" i="10"/>
  <c r="W39" i="10"/>
  <c r="W36" i="10"/>
  <c r="AG7" i="10"/>
  <c r="W13" i="10"/>
  <c r="W30" i="10" s="1"/>
  <c r="X32" i="10" s="1"/>
  <c r="W38" i="10"/>
  <c r="AG9" i="10"/>
  <c r="AG12" i="1"/>
  <c r="AH12" i="1" s="1"/>
  <c r="AG112" i="1"/>
  <c r="AH112" i="1" s="1"/>
  <c r="AG130" i="1"/>
  <c r="AH130" i="1" s="1"/>
  <c r="AG9" i="1"/>
  <c r="AH9" i="1" s="1"/>
  <c r="AG171" i="1"/>
  <c r="AH171" i="1" s="1"/>
  <c r="AG174" i="1"/>
  <c r="AH174" i="1" s="1"/>
  <c r="AG131" i="1"/>
  <c r="AH131" i="1" s="1"/>
  <c r="AG90" i="1"/>
  <c r="AH90" i="1" s="1"/>
  <c r="AG75" i="1"/>
  <c r="AH75" i="1" s="1"/>
  <c r="AG33" i="1"/>
  <c r="AH33" i="1" s="1"/>
  <c r="AG44" i="1"/>
  <c r="AH44" i="1" s="1"/>
  <c r="AG204" i="1"/>
  <c r="AH204" i="1" s="1"/>
  <c r="AG196" i="1"/>
  <c r="AH196" i="1" s="1"/>
  <c r="AG60" i="1"/>
  <c r="AH60" i="1" s="1"/>
  <c r="AG52" i="1"/>
  <c r="AH52" i="1" s="1"/>
  <c r="AG208" i="1"/>
  <c r="AH208" i="1" s="1"/>
  <c r="AG24" i="1"/>
  <c r="AH24" i="1" s="1"/>
  <c r="AG70" i="1"/>
  <c r="AH70" i="1" s="1"/>
  <c r="AG188" i="1"/>
  <c r="AH188" i="1" s="1"/>
  <c r="AG185" i="1"/>
  <c r="AH185" i="1" s="1"/>
  <c r="AG3" i="1"/>
  <c r="AH3" i="1" s="1"/>
  <c r="AG100" i="1"/>
  <c r="AH100" i="1" s="1"/>
  <c r="AG86" i="1"/>
  <c r="AH86" i="1" s="1"/>
  <c r="AG51" i="1"/>
  <c r="AH51" i="1" s="1"/>
  <c r="AG8" i="1"/>
  <c r="AH8" i="1" s="1"/>
  <c r="AG87" i="1"/>
  <c r="AH87" i="1" s="1"/>
  <c r="AG170" i="1"/>
  <c r="AH170" i="1" s="1"/>
  <c r="AG173" i="1"/>
  <c r="AH173" i="1" s="1"/>
  <c r="AG30" i="1"/>
  <c r="AH30" i="1" s="1"/>
  <c r="AG76" i="1"/>
  <c r="AH76" i="1" s="1"/>
  <c r="AG91" i="1"/>
  <c r="AH91" i="1" s="1"/>
  <c r="AG32" i="1"/>
  <c r="AH32" i="1" s="1"/>
  <c r="AG43" i="1"/>
  <c r="AH43" i="1" s="1"/>
  <c r="AG47" i="1"/>
  <c r="AH47" i="1" s="1"/>
  <c r="AG15" i="1"/>
  <c r="AH15" i="1" s="1"/>
  <c r="AG153" i="1"/>
  <c r="AH153" i="1" s="1"/>
  <c r="AG238" i="1"/>
  <c r="AH238" i="1" s="1"/>
  <c r="AG5" i="1"/>
  <c r="AH5" i="1" s="1"/>
  <c r="AG169" i="1"/>
  <c r="AH169" i="1" s="1"/>
  <c r="AG233" i="1"/>
  <c r="AH233" i="1" s="1"/>
  <c r="AG2" i="1"/>
  <c r="AH2" i="1" s="1"/>
  <c r="AG92" i="1"/>
  <c r="AH92" i="1" s="1"/>
  <c r="AG31" i="1"/>
  <c r="AH31" i="1" s="1"/>
  <c r="AG38" i="1"/>
  <c r="AH38" i="1" s="1"/>
  <c r="AG10" i="1"/>
  <c r="AH10" i="1" s="1"/>
  <c r="AG85" i="1"/>
  <c r="AH85" i="1" s="1"/>
  <c r="AG172" i="1"/>
  <c r="AH172" i="1" s="1"/>
  <c r="AG175" i="1"/>
  <c r="AH175" i="1" s="1"/>
  <c r="AG88" i="1"/>
  <c r="AH88" i="1" s="1"/>
  <c r="AG214" i="1"/>
  <c r="AH214" i="1" s="1"/>
  <c r="AG230" i="1"/>
  <c r="AH230" i="1" s="1"/>
  <c r="AG45" i="1"/>
  <c r="AH45" i="1" s="1"/>
  <c r="AG197" i="1"/>
  <c r="AH197" i="1" s="1"/>
  <c r="AG61" i="1"/>
  <c r="AH61" i="1" s="1"/>
  <c r="AG53" i="1"/>
  <c r="AH53" i="1" s="1"/>
  <c r="AG209" i="1"/>
  <c r="AH209" i="1" s="1"/>
  <c r="AG25" i="1"/>
  <c r="AH25" i="1" s="1"/>
  <c r="AG67" i="1"/>
  <c r="AH67" i="1" s="1"/>
  <c r="AG190" i="1"/>
  <c r="AH190" i="1" s="1"/>
  <c r="AG93" i="1"/>
  <c r="AH93" i="1" s="1"/>
  <c r="AG59" i="1"/>
  <c r="AH59" i="1" s="1"/>
  <c r="AG135" i="1"/>
  <c r="AH135" i="1" s="1"/>
  <c r="AG207" i="1"/>
  <c r="AH207" i="1" s="1"/>
  <c r="AG202" i="1"/>
  <c r="AH202" i="1" s="1"/>
  <c r="AG23" i="1"/>
  <c r="AH23" i="1" s="1"/>
  <c r="AG194" i="1"/>
  <c r="AH194" i="1" s="1"/>
  <c r="AG99" i="1"/>
  <c r="AH99" i="1" s="1"/>
  <c r="AG78" i="1"/>
  <c r="AH78" i="1" s="1"/>
  <c r="AG145" i="1"/>
  <c r="AH145" i="1" s="1"/>
  <c r="AG21" i="1"/>
  <c r="AH21" i="1" s="1"/>
  <c r="AG124" i="1"/>
  <c r="AH124" i="1" s="1"/>
  <c r="AG177" i="1"/>
  <c r="AH177" i="1" s="1"/>
  <c r="AG161" i="1"/>
  <c r="AH161" i="1" s="1"/>
  <c r="AG133" i="1"/>
  <c r="AH133" i="1" s="1"/>
  <c r="AG97" i="1"/>
  <c r="AH97" i="1" s="1"/>
  <c r="AG66" i="1"/>
  <c r="AH66" i="1" s="1"/>
  <c r="AG58" i="1"/>
  <c r="AH58" i="1" s="1"/>
  <c r="AG134" i="1"/>
  <c r="AH134" i="1" s="1"/>
  <c r="AG206" i="1"/>
  <c r="AH206" i="1" s="1"/>
  <c r="AG201" i="1"/>
  <c r="AH201" i="1" s="1"/>
  <c r="AG228" i="1"/>
  <c r="AH228" i="1" s="1"/>
  <c r="AG73" i="1"/>
  <c r="AH73" i="1" s="1"/>
  <c r="AG193" i="1"/>
  <c r="AH193" i="1" s="1"/>
  <c r="AG102" i="1"/>
  <c r="AH102" i="1" s="1"/>
  <c r="AG144" i="1"/>
  <c r="AH144" i="1" s="1"/>
  <c r="AG116" i="1"/>
  <c r="AH116" i="1" s="1"/>
  <c r="AG120" i="1"/>
  <c r="AH120" i="1" s="1"/>
  <c r="AG123" i="1"/>
  <c r="AH123" i="1" s="1"/>
  <c r="AG94" i="1"/>
  <c r="AH94" i="1" s="1"/>
  <c r="AH176" i="1"/>
  <c r="AG160" i="1"/>
  <c r="AH160" i="1" s="1"/>
  <c r="AG16" i="1"/>
  <c r="AH16" i="1" s="1"/>
  <c r="AG14" i="1"/>
  <c r="AH14" i="1" s="1"/>
  <c r="AG154" i="1"/>
  <c r="AH154" i="1" s="1"/>
  <c r="AG226" i="1"/>
  <c r="AH226" i="1" s="1"/>
  <c r="AG237" i="1"/>
  <c r="AH237" i="1" s="1"/>
  <c r="AG168" i="1"/>
  <c r="AH168" i="1" s="1"/>
  <c r="AG105" i="1"/>
  <c r="AH105" i="1" s="1"/>
  <c r="AG234" i="1"/>
  <c r="AH234" i="1" s="1"/>
  <c r="AG232" i="1"/>
  <c r="AH232" i="1" s="1"/>
  <c r="AG36" i="1"/>
  <c r="AH36" i="1" s="1"/>
  <c r="AG40" i="1"/>
  <c r="AH40" i="1" s="1"/>
  <c r="AG83" i="1"/>
  <c r="AH83" i="1" s="1"/>
  <c r="AG42" i="1"/>
  <c r="AH42" i="1" s="1"/>
  <c r="AG65" i="1"/>
  <c r="AH65" i="1" s="1"/>
  <c r="AG57" i="1"/>
  <c r="AH57" i="1" s="1"/>
  <c r="AG205" i="1"/>
  <c r="AH205" i="1" s="1"/>
  <c r="AG200" i="1"/>
  <c r="AH200" i="1" s="1"/>
  <c r="AG227" i="1"/>
  <c r="AH227" i="1" s="1"/>
  <c r="AH72" i="1"/>
  <c r="AG192" i="1"/>
  <c r="AH192" i="1" s="1"/>
  <c r="AG106" i="1"/>
  <c r="AH106" i="1" s="1"/>
  <c r="AG101" i="1"/>
  <c r="AH101" i="1" s="1"/>
  <c r="AH50" i="1"/>
  <c r="AG143" i="1"/>
  <c r="AH143" i="1" s="1"/>
  <c r="AG77" i="1"/>
  <c r="AH77" i="1" s="1"/>
  <c r="AG108" i="1"/>
  <c r="AH108" i="1" s="1"/>
  <c r="AH152" i="1"/>
  <c r="AH225" i="1"/>
  <c r="AH231" i="1"/>
  <c r="AH35" i="1"/>
  <c r="AG39" i="1"/>
  <c r="AH39" i="1" s="1"/>
  <c r="AG82" i="1"/>
  <c r="AH82" i="1" s="1"/>
  <c r="AG215" i="1"/>
  <c r="AH215" i="1" s="1"/>
  <c r="AG198" i="1"/>
  <c r="AH198" i="1" s="1"/>
  <c r="AG41" i="1"/>
  <c r="AH41" i="1" s="1"/>
  <c r="AG64" i="1"/>
  <c r="AH64" i="1" s="1"/>
  <c r="AG56" i="1"/>
  <c r="AH56" i="1" s="1"/>
  <c r="AG229" i="1"/>
  <c r="AH229" i="1" s="1"/>
  <c r="AG71" i="1"/>
  <c r="AH71" i="1" s="1"/>
  <c r="AG13" i="1"/>
  <c r="AH13" i="1" s="1"/>
  <c r="AG7" i="1"/>
  <c r="AH7" i="1" s="1"/>
  <c r="AH34" i="1"/>
  <c r="AH223" i="1"/>
  <c r="AH216" i="1"/>
  <c r="AH63" i="1"/>
  <c r="AH55" i="1"/>
  <c r="AG224" i="1"/>
  <c r="AH224" i="1" s="1"/>
  <c r="AG199" i="1"/>
  <c r="AH199" i="1" s="1"/>
  <c r="AG69" i="1"/>
  <c r="AH69" i="1" s="1"/>
  <c r="AG183" i="1"/>
  <c r="AH183" i="1" s="1"/>
  <c r="AG203" i="1"/>
  <c r="AH203" i="1" s="1"/>
  <c r="AG48" i="1"/>
  <c r="AH48" i="1" s="1"/>
  <c r="AG149" i="1"/>
  <c r="AH149" i="1" s="1"/>
  <c r="AG141" i="1"/>
  <c r="AH141" i="1" s="1"/>
  <c r="AG158" i="1"/>
  <c r="AH158" i="1" s="1"/>
  <c r="AG19" i="1"/>
  <c r="AH19" i="1" s="1"/>
  <c r="AG113" i="1"/>
  <c r="AH113" i="1" s="1"/>
  <c r="AG128" i="1"/>
  <c r="AH128" i="1" s="1"/>
  <c r="AG118" i="1"/>
  <c r="AH118" i="1" s="1"/>
  <c r="AG221" i="1"/>
  <c r="AH221" i="1" s="1"/>
  <c r="AG219" i="1"/>
  <c r="AH219" i="1" s="1"/>
  <c r="AG181" i="1"/>
  <c r="AH181" i="1" s="1"/>
  <c r="AG165" i="1"/>
  <c r="AH165" i="1" s="1"/>
  <c r="AG11" i="1"/>
  <c r="AH11" i="1" s="1"/>
  <c r="AG182" i="1"/>
  <c r="AH182" i="1" s="1"/>
  <c r="AG84" i="1"/>
  <c r="AH84" i="1" s="1"/>
  <c r="AG89" i="1"/>
  <c r="AH89" i="1" s="1"/>
  <c r="AG46" i="1"/>
  <c r="AH46" i="1" s="1"/>
  <c r="AG111" i="1"/>
  <c r="AH111" i="1" s="1"/>
  <c r="AG98" i="1"/>
  <c r="AH98" i="1" s="1"/>
  <c r="AG29" i="1"/>
  <c r="AH29" i="1" s="1"/>
  <c r="AG62" i="1"/>
  <c r="AH62" i="1" s="1"/>
  <c r="AG54" i="1"/>
  <c r="AH54" i="1" s="1"/>
  <c r="AG210" i="1"/>
  <c r="AH210" i="1" s="1"/>
  <c r="AG26" i="1"/>
  <c r="AH26" i="1" s="1"/>
  <c r="AG68" i="1"/>
  <c r="AH68" i="1" s="1"/>
  <c r="AG191" i="1"/>
  <c r="AH191" i="1" s="1"/>
  <c r="AG187" i="1"/>
  <c r="AH187" i="1" s="1"/>
  <c r="AH155" i="1"/>
  <c r="AG138" i="1"/>
  <c r="AH138" i="1" s="1"/>
  <c r="AG107" i="1"/>
  <c r="AH107" i="1" s="1"/>
  <c r="AG212" i="1"/>
  <c r="AH212" i="1" s="1"/>
  <c r="AG81" i="1"/>
  <c r="AH81" i="1" s="1"/>
  <c r="AH148" i="1"/>
  <c r="AG37" i="1"/>
  <c r="AH37" i="1" s="1"/>
  <c r="AG156" i="1"/>
  <c r="AH156" i="1" s="1"/>
  <c r="AG119" i="1"/>
  <c r="AH119" i="1" s="1"/>
  <c r="AG122" i="1"/>
  <c r="AH122" i="1" s="1"/>
  <c r="AG110" i="1"/>
  <c r="AH110" i="1" s="1"/>
  <c r="AG140" i="1"/>
  <c r="AH140" i="1" s="1"/>
  <c r="AG74" i="1"/>
  <c r="AH74" i="1" s="1"/>
  <c r="AG6" i="1"/>
  <c r="AH6" i="1" s="1"/>
  <c r="AG167" i="1"/>
  <c r="AH167" i="1" s="1"/>
  <c r="AG184" i="1"/>
  <c r="AH184" i="1" s="1"/>
  <c r="AG96" i="1"/>
  <c r="AH96" i="1" s="1"/>
  <c r="AG103" i="1"/>
  <c r="AH103" i="1" s="1"/>
  <c r="AG213" i="1"/>
  <c r="AH213" i="1" s="1"/>
  <c r="AG49" i="1"/>
  <c r="AH49" i="1" s="1"/>
  <c r="AG150" i="1"/>
  <c r="AH150" i="1" s="1"/>
  <c r="AG142" i="1"/>
  <c r="AH142" i="1" s="1"/>
  <c r="AG20" i="1"/>
  <c r="AH20" i="1" s="1"/>
  <c r="AG114" i="1"/>
  <c r="AH114" i="1" s="1"/>
  <c r="AG117" i="1"/>
  <c r="AH117" i="1" s="1"/>
  <c r="AG121" i="1"/>
  <c r="AH121" i="1" s="1"/>
  <c r="AG129" i="1"/>
  <c r="AH129" i="1" s="1"/>
  <c r="AG222" i="1"/>
  <c r="AH222" i="1" s="1"/>
  <c r="AG139" i="1"/>
  <c r="AH139" i="1" s="1"/>
  <c r="AG166" i="1"/>
  <c r="AH166" i="1" s="1"/>
  <c r="AG236" i="1"/>
  <c r="AH236" i="1" s="1"/>
  <c r="AG159" i="1"/>
  <c r="AH159" i="1" s="1"/>
  <c r="AG211" i="1"/>
  <c r="AH211" i="1" s="1"/>
  <c r="AH157" i="1"/>
  <c r="AH127" i="1"/>
  <c r="AH104" i="1"/>
  <c r="AG180" i="1"/>
  <c r="AH180" i="1" s="1"/>
  <c r="AG164" i="1"/>
  <c r="AH164" i="1" s="1"/>
  <c r="AG28" i="1"/>
  <c r="AH28" i="1" s="1"/>
  <c r="AG217" i="1"/>
  <c r="AH217" i="1" s="1"/>
  <c r="AG189" i="1"/>
  <c r="AH189" i="1" s="1"/>
  <c r="AG186" i="1"/>
  <c r="AH186" i="1" s="1"/>
  <c r="AG195" i="1"/>
  <c r="AH195" i="1" s="1"/>
  <c r="AG4" i="1"/>
  <c r="AH4" i="1" s="1"/>
  <c r="AG80" i="1"/>
  <c r="AH80" i="1" s="1"/>
  <c r="AG147" i="1"/>
  <c r="AH147" i="1" s="1"/>
  <c r="AG17" i="1"/>
  <c r="AH17" i="1" s="1"/>
  <c r="AG27" i="1"/>
  <c r="AH27" i="1" s="1"/>
  <c r="AG109" i="1"/>
  <c r="AH109" i="1" s="1"/>
  <c r="AG126" i="1"/>
  <c r="AH126" i="1" s="1"/>
  <c r="AG218" i="1"/>
  <c r="AH218" i="1" s="1"/>
  <c r="AG179" i="1"/>
  <c r="AH179" i="1" s="1"/>
  <c r="AG163" i="1"/>
  <c r="AH163" i="1" s="1"/>
  <c r="AG79" i="1"/>
  <c r="AH79" i="1" s="1"/>
  <c r="AG146" i="1"/>
  <c r="AH146" i="1" s="1"/>
  <c r="AG22" i="1"/>
  <c r="AH22" i="1" s="1"/>
  <c r="AG220" i="1"/>
  <c r="AH220" i="1" s="1"/>
  <c r="AG125" i="1"/>
  <c r="AH125" i="1" s="1"/>
  <c r="AG132" i="1"/>
  <c r="AH132" i="1" s="1"/>
  <c r="AG178" i="1"/>
  <c r="AH178" i="1" s="1"/>
  <c r="AG162" i="1"/>
  <c r="AH162" i="1" s="1"/>
  <c r="AG18" i="1"/>
  <c r="AH18" i="1" s="1"/>
  <c r="AG95" i="1"/>
  <c r="AH95" i="1" s="1"/>
  <c r="AG115" i="1"/>
  <c r="AH115" i="1" s="1"/>
  <c r="AG235" i="1"/>
  <c r="AH235" i="1" s="1"/>
  <c r="AG13" i="10" l="1"/>
  <c r="AG29" i="10" l="1"/>
  <c r="AG15" i="10"/>
  <c r="AE94" i="1"/>
  <c r="AE211" i="1"/>
  <c r="AM211" i="1" l="1"/>
  <c r="AO211" i="1" s="1"/>
  <c r="AM94" i="1"/>
  <c r="AO94" i="1" s="1"/>
  <c r="AM228" i="1" l="1"/>
  <c r="AO228" i="1" s="1"/>
  <c r="AM190" i="1"/>
  <c r="AO190" i="1" s="1"/>
  <c r="AM72" i="1"/>
  <c r="AO72" i="1" s="1"/>
  <c r="AM71" i="1"/>
  <c r="AO71" i="1" s="1"/>
  <c r="AM69" i="1"/>
  <c r="AO69" i="1" s="1"/>
  <c r="AM68" i="1"/>
  <c r="AO68" i="1" s="1"/>
  <c r="AE77" i="1"/>
  <c r="AM224" i="1"/>
  <c r="AO224" i="1" s="1"/>
  <c r="AM199" i="1"/>
  <c r="AO199" i="1" s="1"/>
  <c r="AM70" i="1"/>
  <c r="AO70" i="1" s="1"/>
  <c r="AM77" i="1" l="1"/>
  <c r="AO77" i="1" s="1"/>
  <c r="AM67" i="1"/>
  <c r="AO67" i="1" s="1"/>
  <c r="AM73" i="1"/>
  <c r="AO73" i="1" s="1"/>
  <c r="AM209" i="1" l="1"/>
  <c r="AO209" i="1" s="1"/>
  <c r="AE106" i="1"/>
  <c r="AE96" i="1"/>
  <c r="AE141" i="1"/>
  <c r="AE104" i="1"/>
  <c r="AE109" i="1"/>
  <c r="AE220" i="1"/>
  <c r="AE108" i="1"/>
  <c r="AE120" i="1"/>
  <c r="AE119" i="1"/>
  <c r="AE178" i="1"/>
  <c r="AE177" i="1"/>
  <c r="AE176" i="1"/>
  <c r="AE212" i="1"/>
  <c r="AE113" i="1"/>
  <c r="AE116" i="1"/>
  <c r="AE235" i="1"/>
  <c r="AE114" i="1"/>
  <c r="AE236" i="1"/>
  <c r="AE167" i="1"/>
  <c r="AE18" i="1"/>
  <c r="AE163" i="1"/>
  <c r="AE162" i="1"/>
  <c r="AE161" i="1"/>
  <c r="AE160" i="1"/>
  <c r="AE159" i="1"/>
  <c r="AE164" i="1"/>
  <c r="AE165" i="1"/>
  <c r="AM166" i="1"/>
  <c r="AO166" i="1" s="1"/>
  <c r="AE166" i="1"/>
  <c r="AE128" i="1"/>
  <c r="AE125" i="1"/>
  <c r="AE127" i="1"/>
  <c r="AE126" i="1"/>
  <c r="AE124" i="1"/>
  <c r="AE123" i="1"/>
  <c r="AE122" i="1"/>
  <c r="AE121" i="1"/>
  <c r="AM206" i="1"/>
  <c r="AO206" i="1" s="1"/>
  <c r="AE103" i="1"/>
  <c r="AE157" i="1"/>
  <c r="AE158" i="1"/>
  <c r="AE117" i="1"/>
  <c r="AM12" i="1"/>
  <c r="AO12" i="1" s="1"/>
  <c r="AE101" i="1"/>
  <c r="AE16" i="1"/>
  <c r="AE48" i="1"/>
  <c r="AE49" i="1"/>
  <c r="AE6" i="1"/>
  <c r="AE50" i="1"/>
  <c r="AE148" i="1"/>
  <c r="AM62" i="1"/>
  <c r="AO62" i="1" s="1"/>
  <c r="AE146" i="1"/>
  <c r="AE145" i="1"/>
  <c r="AE144" i="1"/>
  <c r="AE147" i="1"/>
  <c r="AM59" i="1"/>
  <c r="AO59" i="1" s="1"/>
  <c r="AM40" i="1"/>
  <c r="AO40" i="1" s="1"/>
  <c r="AE155" i="1"/>
  <c r="AM93" i="1"/>
  <c r="AO93" i="1" s="1"/>
  <c r="AE19" i="1"/>
  <c r="AE81" i="1"/>
  <c r="AE110" i="1"/>
  <c r="AE80" i="1"/>
  <c r="AE78" i="1"/>
  <c r="AE79" i="1"/>
  <c r="AE213" i="1"/>
  <c r="AE28" i="1"/>
  <c r="AE27" i="1"/>
  <c r="AE218" i="1"/>
  <c r="AE217" i="1"/>
  <c r="AE118" i="1"/>
  <c r="AE149" i="1"/>
  <c r="AE21" i="1"/>
  <c r="AE219" i="1"/>
  <c r="AE138" i="1"/>
  <c r="AE3" i="1"/>
  <c r="AM4" i="1"/>
  <c r="AO4" i="1" s="1"/>
  <c r="AE4" i="1"/>
  <c r="AE150" i="1"/>
  <c r="AE140" i="1"/>
  <c r="AE132" i="1"/>
  <c r="AE139" i="1"/>
  <c r="AE115" i="1"/>
  <c r="AE180" i="1"/>
  <c r="AE129" i="1"/>
  <c r="AM111" i="1"/>
  <c r="AO111" i="1" s="1"/>
  <c r="AE22" i="1"/>
  <c r="AM47" i="1"/>
  <c r="AO47" i="1" s="1"/>
  <c r="AE143" i="1"/>
  <c r="AE142" i="1"/>
  <c r="AE17" i="1"/>
  <c r="AE221" i="1"/>
  <c r="AE222" i="1"/>
  <c r="AE179" i="1"/>
  <c r="AE181" i="1"/>
  <c r="AE100" i="1"/>
  <c r="AE99" i="1"/>
  <c r="AE102" i="1"/>
  <c r="AE74" i="1"/>
  <c r="AE20" i="1"/>
  <c r="AE107" i="1"/>
  <c r="AE95" i="1"/>
  <c r="AE203" i="1"/>
  <c r="X243" i="1"/>
  <c r="AM46" i="1"/>
  <c r="AO46" i="1" s="1"/>
  <c r="AM11" i="1"/>
  <c r="AO11" i="1" s="1"/>
  <c r="AM188" i="1"/>
  <c r="AO188" i="1" s="1"/>
  <c r="AM53" i="1"/>
  <c r="AO53" i="1" s="1"/>
  <c r="AM52" i="1"/>
  <c r="AO52" i="1" s="1"/>
  <c r="AM135" i="1"/>
  <c r="AO135" i="1" s="1"/>
  <c r="AM134" i="1"/>
  <c r="AO134" i="1" s="1"/>
  <c r="AM55" i="1"/>
  <c r="AO55" i="1" s="1"/>
  <c r="AM54" i="1"/>
  <c r="AO54" i="1" s="1"/>
  <c r="AM92" i="1"/>
  <c r="AO92" i="1" s="1"/>
  <c r="AM91" i="1"/>
  <c r="AO91" i="1" s="1"/>
  <c r="AM210" i="1"/>
  <c r="AO210" i="1" s="1"/>
  <c r="AM207" i="1"/>
  <c r="AO207" i="1" s="1"/>
  <c r="AM56" i="1"/>
  <c r="AO56" i="1" s="1"/>
  <c r="AM43" i="1"/>
  <c r="AO43" i="1" s="1"/>
  <c r="AM44" i="1"/>
  <c r="AO44" i="1" s="1"/>
  <c r="AM38" i="1"/>
  <c r="AO38" i="1" s="1"/>
  <c r="AM141" i="1"/>
  <c r="AO141" i="1" s="1"/>
  <c r="AM104" i="1"/>
  <c r="AO104" i="1" s="1"/>
  <c r="AM109" i="1"/>
  <c r="AO109" i="1" s="1"/>
  <c r="AM220" i="1"/>
  <c r="AO220" i="1" s="1"/>
  <c r="AM108" i="1"/>
  <c r="AO108" i="1" s="1"/>
  <c r="AM120" i="1"/>
  <c r="AO120" i="1" s="1"/>
  <c r="AM119" i="1"/>
  <c r="AO119" i="1" s="1"/>
  <c r="AM178" i="1"/>
  <c r="AO178" i="1" s="1"/>
  <c r="AM177" i="1"/>
  <c r="AO177" i="1" s="1"/>
  <c r="AM176" i="1"/>
  <c r="AO176" i="1" s="1"/>
  <c r="AM131" i="1"/>
  <c r="AO131" i="1" s="1"/>
  <c r="AM113" i="1"/>
  <c r="AO113" i="1" s="1"/>
  <c r="AM116" i="1"/>
  <c r="AO116" i="1" s="1"/>
  <c r="AM114" i="1"/>
  <c r="AO114" i="1" s="1"/>
  <c r="AM236" i="1"/>
  <c r="AO236" i="1" s="1"/>
  <c r="AM15" i="1"/>
  <c r="AO15" i="1" s="1"/>
  <c r="AM37" i="1"/>
  <c r="AO37" i="1" s="1"/>
  <c r="AM32" i="1"/>
  <c r="AO32" i="1" s="1"/>
  <c r="AM31" i="1"/>
  <c r="AO31" i="1" s="1"/>
  <c r="AM193" i="1"/>
  <c r="AO193" i="1" s="1"/>
  <c r="AM192" i="1"/>
  <c r="AO192" i="1" s="1"/>
  <c r="AM65" i="1"/>
  <c r="AO65" i="1" s="1"/>
  <c r="AM64" i="1"/>
  <c r="AO64" i="1" s="1"/>
  <c r="AM167" i="1"/>
  <c r="AO167" i="1" s="1"/>
  <c r="AM18" i="1"/>
  <c r="AO18" i="1" s="1"/>
  <c r="AM163" i="1"/>
  <c r="AO163" i="1" s="1"/>
  <c r="AM162" i="1"/>
  <c r="AO162" i="1" s="1"/>
  <c r="AM161" i="1"/>
  <c r="AO161" i="1" s="1"/>
  <c r="AM160" i="1"/>
  <c r="AO160" i="1" s="1"/>
  <c r="AM159" i="1"/>
  <c r="AO159" i="1" s="1"/>
  <c r="AM128" i="1"/>
  <c r="AO128" i="1" s="1"/>
  <c r="AM125" i="1"/>
  <c r="AO125" i="1" s="1"/>
  <c r="AM127" i="1"/>
  <c r="AO127" i="1" s="1"/>
  <c r="AM126" i="1"/>
  <c r="AO126" i="1" s="1"/>
  <c r="AM124" i="1"/>
  <c r="AO124" i="1" s="1"/>
  <c r="AM123" i="1"/>
  <c r="AO123" i="1" s="1"/>
  <c r="AM122" i="1"/>
  <c r="AO122" i="1" s="1"/>
  <c r="AM121" i="1"/>
  <c r="AO121" i="1" s="1"/>
  <c r="AM154" i="1"/>
  <c r="AO154" i="1" s="1"/>
  <c r="AM152" i="1"/>
  <c r="AO152" i="1" s="1"/>
  <c r="AM237" i="1"/>
  <c r="AO237" i="1" s="1"/>
  <c r="AM103" i="1"/>
  <c r="AO103" i="1" s="1"/>
  <c r="AM191" i="1"/>
  <c r="AO191" i="1" s="1"/>
  <c r="AM157" i="1"/>
  <c r="AO157" i="1" s="1"/>
  <c r="AM158" i="1"/>
  <c r="AO158" i="1" s="1"/>
  <c r="AM117" i="1"/>
  <c r="AO117" i="1" s="1"/>
  <c r="AM30" i="1"/>
  <c r="AO30" i="1" s="1"/>
  <c r="AM97" i="1"/>
  <c r="AO97" i="1" s="1"/>
  <c r="AM101" i="1"/>
  <c r="AO101" i="1" s="1"/>
  <c r="AM173" i="1"/>
  <c r="AO173" i="1" s="1"/>
  <c r="AM175" i="1"/>
  <c r="AO175" i="1" s="1"/>
  <c r="AM174" i="1"/>
  <c r="AO174" i="1" s="1"/>
  <c r="AM182" i="1"/>
  <c r="AO182" i="1" s="1"/>
  <c r="AM202" i="1"/>
  <c r="AO202" i="1" s="1"/>
  <c r="AM201" i="1"/>
  <c r="AO201" i="1" s="1"/>
  <c r="AM200" i="1"/>
  <c r="AO200" i="1" s="1"/>
  <c r="AM16" i="1"/>
  <c r="AO16" i="1" s="1"/>
  <c r="AM48" i="1"/>
  <c r="AO48" i="1" s="1"/>
  <c r="AM49" i="1"/>
  <c r="AO49" i="1" s="1"/>
  <c r="AM6" i="1"/>
  <c r="AO6" i="1" s="1"/>
  <c r="AM50" i="1"/>
  <c r="AO50" i="1" s="1"/>
  <c r="AM148" i="1"/>
  <c r="AO148" i="1" s="1"/>
  <c r="AM146" i="1"/>
  <c r="AO146" i="1" s="1"/>
  <c r="AM145" i="1"/>
  <c r="AO145" i="1" s="1"/>
  <c r="AM144" i="1"/>
  <c r="AO144" i="1" s="1"/>
  <c r="AM147" i="1"/>
  <c r="AO147" i="1" s="1"/>
  <c r="AM227" i="1"/>
  <c r="AO227" i="1" s="1"/>
  <c r="AM19" i="1"/>
  <c r="AO19" i="1" s="1"/>
  <c r="AM8" i="1"/>
  <c r="AO8" i="1" s="1"/>
  <c r="AM98" i="1"/>
  <c r="AO98" i="1" s="1"/>
  <c r="AM76" i="1"/>
  <c r="AO76" i="1" s="1"/>
  <c r="AM75" i="1"/>
  <c r="AO75" i="1" s="1"/>
  <c r="AM232" i="1"/>
  <c r="AO232" i="1" s="1"/>
  <c r="AM231" i="1"/>
  <c r="AO231" i="1" s="1"/>
  <c r="AM233" i="1"/>
  <c r="AO233" i="1" s="1"/>
  <c r="AM87" i="1"/>
  <c r="AO87" i="1" s="1"/>
  <c r="AM5" i="1"/>
  <c r="AO5" i="1" s="1"/>
  <c r="AM81" i="1"/>
  <c r="AO81" i="1" s="1"/>
  <c r="AM110" i="1"/>
  <c r="AO110" i="1" s="1"/>
  <c r="AM80" i="1"/>
  <c r="AO80" i="1" s="1"/>
  <c r="AM78" i="1"/>
  <c r="AO78" i="1" s="1"/>
  <c r="AM79" i="1"/>
  <c r="AO79" i="1" s="1"/>
  <c r="AM213" i="1"/>
  <c r="AO213" i="1" s="1"/>
  <c r="AM230" i="1"/>
  <c r="AO230" i="1" s="1"/>
  <c r="AM28" i="1"/>
  <c r="AO28" i="1" s="1"/>
  <c r="AM218" i="1"/>
  <c r="AO218" i="1" s="1"/>
  <c r="AM217" i="1"/>
  <c r="AO217" i="1" s="1"/>
  <c r="AM118" i="1"/>
  <c r="AO118" i="1" s="1"/>
  <c r="AM88" i="1"/>
  <c r="AO88" i="1" s="1"/>
  <c r="AM89" i="1"/>
  <c r="AO89" i="1" s="1"/>
  <c r="AM214" i="1"/>
  <c r="AO214" i="1" s="1"/>
  <c r="AM149" i="1"/>
  <c r="AO149" i="1" s="1"/>
  <c r="AM186" i="1"/>
  <c r="AO186" i="1" s="1"/>
  <c r="AM185" i="1"/>
  <c r="AO185" i="1" s="1"/>
  <c r="AM194" i="1"/>
  <c r="AO194" i="1" s="1"/>
  <c r="AM133" i="1"/>
  <c r="AO133" i="1" s="1"/>
  <c r="AM204" i="1"/>
  <c r="AO204" i="1" s="1"/>
  <c r="AM197" i="1"/>
  <c r="AO197" i="1" s="1"/>
  <c r="AM219" i="1"/>
  <c r="AO219" i="1" s="1"/>
  <c r="AM45" i="1"/>
  <c r="AO45" i="1" s="1"/>
  <c r="AM66" i="1"/>
  <c r="AO66" i="1" s="1"/>
  <c r="AM205" i="1"/>
  <c r="AO205" i="1" s="1"/>
  <c r="AM150" i="1"/>
  <c r="AO150" i="1" s="1"/>
  <c r="AM189" i="1"/>
  <c r="AO189" i="1" s="1"/>
  <c r="AM140" i="1"/>
  <c r="AO140" i="1" s="1"/>
  <c r="AM132" i="1"/>
  <c r="AO132" i="1" s="1"/>
  <c r="AM139" i="1"/>
  <c r="AO139" i="1" s="1"/>
  <c r="AM169" i="1"/>
  <c r="AO169" i="1" s="1"/>
  <c r="AM168" i="1"/>
  <c r="AO168" i="1" s="1"/>
  <c r="AM7" i="1"/>
  <c r="AO7" i="1" s="1"/>
  <c r="AM172" i="1"/>
  <c r="AO172" i="1" s="1"/>
  <c r="AM171" i="1"/>
  <c r="AO171" i="1" s="1"/>
  <c r="AM170" i="1"/>
  <c r="AO170" i="1" s="1"/>
  <c r="AM198" i="1"/>
  <c r="AO198" i="1" s="1"/>
  <c r="AM115" i="1"/>
  <c r="AO115" i="1" s="1"/>
  <c r="AM180" i="1"/>
  <c r="AO180" i="1" s="1"/>
  <c r="AM105" i="1"/>
  <c r="AO105" i="1" s="1"/>
  <c r="AM82" i="1"/>
  <c r="AO82" i="1" s="1"/>
  <c r="AM26" i="1"/>
  <c r="AO26" i="1" s="1"/>
  <c r="AM25" i="1"/>
  <c r="AO25" i="1" s="1"/>
  <c r="AM22" i="1"/>
  <c r="AO22" i="1" s="1"/>
  <c r="AM143" i="1"/>
  <c r="AO143" i="1" s="1"/>
  <c r="AM142" i="1"/>
  <c r="AO142" i="1" s="1"/>
  <c r="AM130" i="1"/>
  <c r="AO130" i="1" s="1"/>
  <c r="AM2" i="1"/>
  <c r="AO2" i="1" s="1"/>
  <c r="AM51" i="1"/>
  <c r="AO51" i="1" s="1"/>
  <c r="AM221" i="1"/>
  <c r="AO221" i="1" s="1"/>
  <c r="AM222" i="1"/>
  <c r="AO222" i="1" s="1"/>
  <c r="AM179" i="1"/>
  <c r="AO179" i="1" s="1"/>
  <c r="AM112" i="1"/>
  <c r="AO112" i="1" s="1"/>
  <c r="AM181" i="1"/>
  <c r="AO181" i="1" s="1"/>
  <c r="AM24" i="1"/>
  <c r="AO24" i="1" s="1"/>
  <c r="AM23" i="1"/>
  <c r="AO23" i="1" s="1"/>
  <c r="AM74" i="1"/>
  <c r="AO74" i="1" s="1"/>
  <c r="AM234" i="1"/>
  <c r="AO234" i="1" s="1"/>
  <c r="AM14" i="1"/>
  <c r="AO14" i="1" s="1"/>
  <c r="AM34" i="1"/>
  <c r="AO34" i="1" s="1"/>
  <c r="AM33" i="1"/>
  <c r="AO33" i="1" s="1"/>
  <c r="AM36" i="1"/>
  <c r="AO36" i="1" s="1"/>
  <c r="AM35" i="1"/>
  <c r="AO35" i="1" s="1"/>
  <c r="AM187" i="1"/>
  <c r="AO187" i="1" s="1"/>
  <c r="AM195" i="1"/>
  <c r="AO195" i="1" s="1"/>
  <c r="AM184" i="1"/>
  <c r="AO184" i="1" s="1"/>
  <c r="AM183" i="1"/>
  <c r="AO183" i="1" s="1"/>
  <c r="AM99" i="1" l="1"/>
  <c r="AO99" i="1" s="1"/>
  <c r="AM41" i="1"/>
  <c r="AO41" i="1" s="1"/>
  <c r="AM63" i="1"/>
  <c r="AO63" i="1" s="1"/>
  <c r="AM165" i="1"/>
  <c r="AO165" i="1" s="1"/>
  <c r="AM58" i="1"/>
  <c r="AO58" i="1" s="1"/>
  <c r="AM226" i="1"/>
  <c r="AO226" i="1" s="1"/>
  <c r="AM20" i="1"/>
  <c r="AO20" i="1" s="1"/>
  <c r="AM106" i="1"/>
  <c r="AO106" i="1" s="1"/>
  <c r="AM216" i="1"/>
  <c r="AO216" i="1" s="1"/>
  <c r="AM212" i="1"/>
  <c r="AO212" i="1" s="1"/>
  <c r="AM90" i="1"/>
  <c r="AO90" i="1" s="1"/>
  <c r="AM164" i="1"/>
  <c r="AO164" i="1" s="1"/>
  <c r="AM3" i="1"/>
  <c r="AO3" i="1" s="1"/>
  <c r="AM95" i="1"/>
  <c r="AO95" i="1" s="1"/>
  <c r="AM153" i="1"/>
  <c r="AO153" i="1" s="1"/>
  <c r="AM61" i="1"/>
  <c r="AO61" i="1" s="1"/>
  <c r="AM238" i="1"/>
  <c r="AO238" i="1" s="1"/>
  <c r="AM225" i="1"/>
  <c r="AO225" i="1" s="1"/>
  <c r="AM84" i="1"/>
  <c r="AO84" i="1" s="1"/>
  <c r="AM27" i="1"/>
  <c r="AO27" i="1" s="1"/>
  <c r="AM13" i="1"/>
  <c r="AO13" i="1" s="1"/>
  <c r="AM9" i="1"/>
  <c r="AO9" i="1" s="1"/>
  <c r="AM17" i="1"/>
  <c r="AO17" i="1" s="1"/>
  <c r="AM129" i="1"/>
  <c r="AO129" i="1" s="1"/>
  <c r="AM223" i="1"/>
  <c r="AO223" i="1" s="1"/>
  <c r="AM21" i="1"/>
  <c r="AO21" i="1" s="1"/>
  <c r="AM10" i="1"/>
  <c r="AO10" i="1" s="1"/>
  <c r="AM155" i="1"/>
  <c r="AO155" i="1" s="1"/>
  <c r="AM29" i="1"/>
  <c r="AO29" i="1" s="1"/>
  <c r="AM39" i="1"/>
  <c r="AO39" i="1" s="1"/>
  <c r="AM60" i="1"/>
  <c r="AO60" i="1" s="1"/>
  <c r="AM57" i="1"/>
  <c r="AO57" i="1" s="1"/>
  <c r="AM138" i="1"/>
  <c r="AO138" i="1" s="1"/>
  <c r="AM42" i="1"/>
  <c r="AO42" i="1" s="1"/>
  <c r="AM83" i="1"/>
  <c r="AO83" i="1" s="1"/>
  <c r="AM196" i="1"/>
  <c r="AO196" i="1" s="1"/>
  <c r="AM229" i="1"/>
  <c r="AO229" i="1" s="1"/>
  <c r="AM85" i="1"/>
  <c r="AO85" i="1" s="1"/>
  <c r="AM107" i="1"/>
  <c r="AO107" i="1" s="1"/>
  <c r="AM215" i="1"/>
  <c r="AO215" i="1" s="1"/>
  <c r="AM86" i="1"/>
  <c r="AO86" i="1" s="1"/>
  <c r="AM156" i="1"/>
  <c r="AO156" i="1" s="1"/>
  <c r="AM102" i="1"/>
  <c r="AO102" i="1" s="1"/>
  <c r="AM235" i="1"/>
  <c r="AO235" i="1" s="1"/>
  <c r="AM96" i="1"/>
  <c r="AO96" i="1" s="1"/>
  <c r="AM208" i="1"/>
  <c r="AO208" i="1" s="1"/>
  <c r="AM203" i="1"/>
  <c r="AO203" i="1" s="1"/>
  <c r="AM100" i="1"/>
  <c r="AO100" i="1" s="1"/>
  <c r="AF243" i="1"/>
  <c r="F243" i="1" l="1"/>
  <c r="AO243" i="1"/>
  <c r="AG243" i="1"/>
  <c r="AH2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bellth01</author>
  </authors>
  <commentList>
    <comment ref="P3" authorId="0" shapeId="0" xr:uid="{00000000-0006-0000-0100-000001000000}">
      <text>
        <r>
          <rPr>
            <b/>
            <sz val="9"/>
            <color indexed="81"/>
            <rFont val="Tahoma"/>
            <family val="2"/>
          </rPr>
          <t>bellth01:</t>
        </r>
        <r>
          <rPr>
            <sz val="9"/>
            <color indexed="81"/>
            <rFont val="Tahoma"/>
            <family val="2"/>
          </rPr>
          <t xml:space="preserve">
Le budget alloué aux CTA est soustrait de l'enveloppe globale  faisant l'objet de la répartition sur base des chiffres de population scolaire entre réseau et entre Bruxelles et la Wallonie.</t>
        </r>
      </text>
    </comment>
  </commentList>
</comments>
</file>

<file path=xl/sharedStrings.xml><?xml version="1.0" encoding="utf-8"?>
<sst xmlns="http://schemas.openxmlformats.org/spreadsheetml/2006/main" count="5259" uniqueCount="1122">
  <si>
    <t>Adresse</t>
  </si>
  <si>
    <t>Nom de l'option</t>
  </si>
  <si>
    <t>Description</t>
  </si>
  <si>
    <t>CTA</t>
  </si>
  <si>
    <t>Zone</t>
  </si>
  <si>
    <t>Fase siège</t>
  </si>
  <si>
    <t>CP</t>
  </si>
  <si>
    <t>Code Secteur</t>
  </si>
  <si>
    <t>Nom secteur</t>
  </si>
  <si>
    <t>Code Groupe</t>
  </si>
  <si>
    <t>Nom groupe</t>
  </si>
  <si>
    <t>Part PO TVAC</t>
  </si>
  <si>
    <t>CdC 8 - CdC 19 - CdC 23</t>
  </si>
  <si>
    <t>16</t>
  </si>
  <si>
    <t>TECHNICIEN DES INDUSTRIES AGROALIMENTAIRES</t>
  </si>
  <si>
    <t>LC</t>
  </si>
  <si>
    <t>09</t>
  </si>
  <si>
    <t>Sciences appliquées</t>
  </si>
  <si>
    <t>93</t>
  </si>
  <si>
    <t>Chimie</t>
  </si>
  <si>
    <t>TQ</t>
  </si>
  <si>
    <t>9310</t>
  </si>
  <si>
    <t>Microscope et équipement</t>
  </si>
  <si>
    <t>ECOLE TECHNIQUE PROV. D'AGRICULTURE</t>
  </si>
  <si>
    <t xml:space="preserve">Rue Saint-Quentin 14 </t>
  </si>
  <si>
    <t>Four</t>
  </si>
  <si>
    <t>OS</t>
  </si>
  <si>
    <t>CINEY</t>
  </si>
  <si>
    <t>Bassin EFE de Namur</t>
  </si>
  <si>
    <t>CF</t>
  </si>
  <si>
    <t>TECHNICIEN CHIMISTE</t>
  </si>
  <si>
    <t>9309</t>
  </si>
  <si>
    <t>INSTITUT DE LA PROVIDENCE</t>
  </si>
  <si>
    <t>OUI</t>
  </si>
  <si>
    <t>12</t>
  </si>
  <si>
    <t>Balance</t>
  </si>
  <si>
    <t>Divers matériel informatique</t>
  </si>
  <si>
    <t>2012-2013</t>
  </si>
  <si>
    <t>10</t>
  </si>
  <si>
    <t>20</t>
  </si>
  <si>
    <t>Loupe avec éclairage</t>
  </si>
  <si>
    <t>CdC 8 - CdC 19 - CdC 21 - CdC 23</t>
  </si>
  <si>
    <t>16 - 20 - 25</t>
  </si>
  <si>
    <t>91</t>
  </si>
  <si>
    <t>tablette numérique</t>
  </si>
  <si>
    <t>CdC 4 - CdC 17 - CdC 18</t>
  </si>
  <si>
    <t>22 - 49 - 30</t>
  </si>
  <si>
    <t>MONTEUR-PLACEUR D'ELEMENTS MENUISES</t>
  </si>
  <si>
    <t>SP</t>
  </si>
  <si>
    <t>03</t>
  </si>
  <si>
    <t>Contruction</t>
  </si>
  <si>
    <t>31</t>
  </si>
  <si>
    <t>Bois</t>
  </si>
  <si>
    <t>8680</t>
  </si>
  <si>
    <t>Tenonneuse</t>
  </si>
  <si>
    <t>LNC</t>
  </si>
  <si>
    <t>Les Forges</t>
  </si>
  <si>
    <t>Quai de l'Industrie 28C</t>
  </si>
  <si>
    <t>Aspirateur à poussière et à eau</t>
  </si>
  <si>
    <t>Ecole Professionnelle d'Enseignement Spécialisé</t>
  </si>
  <si>
    <t>Chemin de Reumont 143</t>
  </si>
  <si>
    <t>MALONNE</t>
  </si>
  <si>
    <t>EPSESCF</t>
  </si>
  <si>
    <t>Rue de Sedent 28</t>
  </si>
  <si>
    <t>Mortaiseuse</t>
  </si>
  <si>
    <t>JAMBES</t>
  </si>
  <si>
    <t>35 - 26</t>
  </si>
  <si>
    <t>08</t>
  </si>
  <si>
    <t>Service aux personnes</t>
  </si>
  <si>
    <t>81</t>
  </si>
  <si>
    <t>Services sociaux et familiaux</t>
  </si>
  <si>
    <t>Machine à laver</t>
  </si>
  <si>
    <t>Armoire de conservation,réfrigérateur, frigo</t>
  </si>
  <si>
    <t>Machine à coudre</t>
  </si>
  <si>
    <t>Sèche-linge</t>
  </si>
  <si>
    <t>Table de travail en inox</t>
  </si>
  <si>
    <t>25</t>
  </si>
  <si>
    <t>Plaque de cuisson, fourneau, cuisinière, grill</t>
  </si>
  <si>
    <t>Lave-vaisselle / Lave-verres</t>
  </si>
  <si>
    <t>Four micro ondes</t>
  </si>
  <si>
    <t>Mobilier de cuisine</t>
  </si>
  <si>
    <t>INFIRMIER(E)S HOSPITALIER(E)S</t>
  </si>
  <si>
    <t>86</t>
  </si>
  <si>
    <t>Soins infirmiers (EPSC)</t>
  </si>
  <si>
    <t>P</t>
  </si>
  <si>
    <t>8602</t>
  </si>
  <si>
    <t>Matériel divers</t>
  </si>
  <si>
    <t>INSTITUT PROV. ENSEIGN. SECONDAIRE</t>
  </si>
  <si>
    <t>Rue François Jassogne 2 A</t>
  </si>
  <si>
    <t>SEILLES</t>
  </si>
  <si>
    <t>Caisse enregistreuse / Caisse tactile</t>
  </si>
  <si>
    <t>84</t>
  </si>
  <si>
    <t>Education physique</t>
  </si>
  <si>
    <t>Outillages (servante d'atelier, établis, armoires)</t>
  </si>
  <si>
    <t>ANIMATEUR</t>
  </si>
  <si>
    <t>8405</t>
  </si>
  <si>
    <t>A.R. ROBERT GRUSLIN</t>
  </si>
  <si>
    <t>Rue Jacquet 102</t>
  </si>
  <si>
    <t>Vidéo projecteur interactif</t>
  </si>
  <si>
    <t>ROCHEFORT</t>
  </si>
  <si>
    <t>Matériel pédagoqiue divers</t>
  </si>
  <si>
    <t>83</t>
  </si>
  <si>
    <t>Soins de beauté</t>
  </si>
  <si>
    <t>8327</t>
  </si>
  <si>
    <t>Appareil haute fréquence</t>
  </si>
  <si>
    <t>COMMUNAUTE EDUCATIVE ST-JEAN-BAPTISTE</t>
  </si>
  <si>
    <t>Rue du Collège 27</t>
  </si>
  <si>
    <t>TAMINES</t>
  </si>
  <si>
    <t>Chauffe serviette</t>
  </si>
  <si>
    <t>14</t>
  </si>
  <si>
    <t>table de manucure</t>
  </si>
  <si>
    <t>Ponceuse électrique (pédicurie)</t>
  </si>
  <si>
    <t xml:space="preserve">P </t>
  </si>
  <si>
    <t>Tabouret d'esthétique</t>
  </si>
  <si>
    <t>ESTHETICIEN SOCIAL</t>
  </si>
  <si>
    <t>8323</t>
  </si>
  <si>
    <t>Couverture chauffante</t>
  </si>
  <si>
    <t>Lampe loupe</t>
  </si>
  <si>
    <t>Fraiseuse</t>
  </si>
  <si>
    <t>INSTITUT N-D</t>
  </si>
  <si>
    <t>11</t>
  </si>
  <si>
    <t>SOINS DE BEAUTE</t>
  </si>
  <si>
    <t>8308</t>
  </si>
  <si>
    <t>30</t>
  </si>
  <si>
    <t>Lave-linge / Essoreuse</t>
  </si>
  <si>
    <t>COIFFURE</t>
  </si>
  <si>
    <t>8304</t>
  </si>
  <si>
    <t>A.R. DE JAMBES</t>
  </si>
  <si>
    <t>Rue de Géronsart 150</t>
  </si>
  <si>
    <t>BIOESTHETIQUE</t>
  </si>
  <si>
    <t>8303</t>
  </si>
  <si>
    <t>82</t>
  </si>
  <si>
    <t>Services paramédicaux</t>
  </si>
  <si>
    <t>PUERICULTEUR</t>
  </si>
  <si>
    <t>8213</t>
  </si>
  <si>
    <t>Mannequin nouveau-né</t>
  </si>
  <si>
    <t>02</t>
  </si>
  <si>
    <t>Industrie</t>
  </si>
  <si>
    <t>Perceuse sur colonne</t>
  </si>
  <si>
    <t>AIDE FAMILIAL</t>
  </si>
  <si>
    <t>8123</t>
  </si>
  <si>
    <t>Fauteuil</t>
  </si>
  <si>
    <t>2008-2009</t>
  </si>
  <si>
    <t>Tensiomètre</t>
  </si>
  <si>
    <t>INSTITUT STE-URSULE</t>
  </si>
  <si>
    <t>Rue de Bruxelles 78</t>
  </si>
  <si>
    <t>NAMUR</t>
  </si>
  <si>
    <t>Mini-trampoline</t>
  </si>
  <si>
    <t>AGENT D'EDUCATION</t>
  </si>
  <si>
    <t>8113</t>
  </si>
  <si>
    <t>Sorbetière, turbine à crème glacée</t>
  </si>
  <si>
    <t>Hotte, filtration de l'air</t>
  </si>
  <si>
    <t>Batteur – mélangeur</t>
  </si>
  <si>
    <t>Surjeteuse</t>
  </si>
  <si>
    <t>CdC 3 - CdC 10 - CdC 15 - CdC 24</t>
  </si>
  <si>
    <t>PC</t>
  </si>
  <si>
    <t>07</t>
  </si>
  <si>
    <t>Economie</t>
  </si>
  <si>
    <t>74</t>
  </si>
  <si>
    <t>Tourisme</t>
  </si>
  <si>
    <t>Imprimante laser couleur</t>
  </si>
  <si>
    <t>40</t>
  </si>
  <si>
    <t>Télévision interactive</t>
  </si>
  <si>
    <t>AGENT EN ACCUEIL ET TOURISME</t>
  </si>
  <si>
    <t>7404</t>
  </si>
  <si>
    <t>72</t>
  </si>
  <si>
    <t>Secrétariat</t>
  </si>
  <si>
    <t>Imprimante laser Noir/Blanc</t>
  </si>
  <si>
    <t>PC en réseau</t>
  </si>
  <si>
    <t>22</t>
  </si>
  <si>
    <t>TRAVAUX DE BUREAU</t>
  </si>
  <si>
    <t>7209</t>
  </si>
  <si>
    <t>Armoire de recharge pour portables</t>
  </si>
  <si>
    <t>Tapis de saut en longueur</t>
  </si>
  <si>
    <t>Imprimante 3D</t>
  </si>
  <si>
    <t>23</t>
  </si>
  <si>
    <t>24</t>
  </si>
  <si>
    <t>06</t>
  </si>
  <si>
    <t>Arts décoratifs</t>
  </si>
  <si>
    <t>INST. D'ENS. DES ARTS,TECHN.,SCIENCES ET ARTISANAT - IATA</t>
  </si>
  <si>
    <t>Rue de la Montagne 43A</t>
  </si>
  <si>
    <t>CdC 13</t>
  </si>
  <si>
    <t>2 - 23 - 6</t>
  </si>
  <si>
    <t>62</t>
  </si>
  <si>
    <t>Arts graphiques</t>
  </si>
  <si>
    <t>Imprimante - Scanner - Fax</t>
  </si>
  <si>
    <t>INSTITUT STS-PIERRE ET PAUL</t>
  </si>
  <si>
    <t>Rue des Récollets 7</t>
  </si>
  <si>
    <t>FLORENNES</t>
  </si>
  <si>
    <t>A.R. TAMINES</t>
  </si>
  <si>
    <t>Avenue Président Roosevelt 57</t>
  </si>
  <si>
    <t>Machine découpe laser</t>
  </si>
  <si>
    <t>INSTITUT ST-JOSEPH - EC. TECHNIQUE</t>
  </si>
  <si>
    <t>Rue Saint-Hubert 14-16</t>
  </si>
  <si>
    <t>61</t>
  </si>
  <si>
    <t>Scie à ruban</t>
  </si>
  <si>
    <t>Scie circulaire</t>
  </si>
  <si>
    <t>Tapis de découpe</t>
  </si>
  <si>
    <t>ARTS APPLIQUES</t>
  </si>
  <si>
    <t>6102</t>
  </si>
  <si>
    <t>Rogneuse</t>
  </si>
  <si>
    <t>CONFECTION</t>
  </si>
  <si>
    <t>05</t>
  </si>
  <si>
    <t>Habillement</t>
  </si>
  <si>
    <t>52</t>
  </si>
  <si>
    <t>Confection</t>
  </si>
  <si>
    <t>5228</t>
  </si>
  <si>
    <t>AGENT TECHNIQUE EN MODE ET CREATION</t>
  </si>
  <si>
    <t>5207</t>
  </si>
  <si>
    <t>7TQ</t>
  </si>
  <si>
    <t>CdC 6 - CdC 7</t>
  </si>
  <si>
    <t>51 - 38</t>
  </si>
  <si>
    <t>GESTIONNAIRE DE CUISINE DE COLLECTIVITÉS</t>
  </si>
  <si>
    <t>Sous-videuse</t>
  </si>
  <si>
    <t>04</t>
  </si>
  <si>
    <t>Hôtellerie-Alimentation</t>
  </si>
  <si>
    <t>44</t>
  </si>
  <si>
    <t>Cuisine de collectivité</t>
  </si>
  <si>
    <t>4405</t>
  </si>
  <si>
    <t>Four modulaire</t>
  </si>
  <si>
    <t>3 - 51</t>
  </si>
  <si>
    <t>Pétrin</t>
  </si>
  <si>
    <t>43</t>
  </si>
  <si>
    <t>Boulangerie-pâtisserie</t>
  </si>
  <si>
    <t>4313</t>
  </si>
  <si>
    <t>Armoire en inox</t>
  </si>
  <si>
    <t>Bac de plonge</t>
  </si>
  <si>
    <t>Lave-mains</t>
  </si>
  <si>
    <t>INSTITUT DES TECHNIQUES ET DES COMMERCES AGRO-ALIMENTAIRES</t>
  </si>
  <si>
    <t>Chaussée de Nivelles 204</t>
  </si>
  <si>
    <t>CHOCOLATIER - CONFISEUR - GLACIER</t>
  </si>
  <si>
    <t>Chocolaterie : kit compresseur - pulvérisateur</t>
  </si>
  <si>
    <t>SUARLEE</t>
  </si>
  <si>
    <t>4311</t>
  </si>
  <si>
    <t>Congélateur, surgélateur</t>
  </si>
  <si>
    <t>Table</t>
  </si>
  <si>
    <t>Cellule de refroidissement rapide</t>
  </si>
  <si>
    <t>Laminoir</t>
  </si>
  <si>
    <t>BOULANGERIE-PATISSERIE</t>
  </si>
  <si>
    <t>4301</t>
  </si>
  <si>
    <t>Table en inox avec dosseret</t>
  </si>
  <si>
    <t>42</t>
  </si>
  <si>
    <t>Boucherie-charcuterie</t>
  </si>
  <si>
    <t>BOUCHERIE-CHARCUTERIE</t>
  </si>
  <si>
    <t>4203</t>
  </si>
  <si>
    <t>Sauteuse</t>
  </si>
  <si>
    <t>Bras hydraulique de chargement quartier de viande</t>
  </si>
  <si>
    <t>3 - 8 - 14 - 51</t>
  </si>
  <si>
    <t>41</t>
  </si>
  <si>
    <t>Hôtellerie</t>
  </si>
  <si>
    <t>CHEF DE CUISINE DE COLLECTIVITE</t>
  </si>
  <si>
    <t>4126</t>
  </si>
  <si>
    <t>Table en inox</t>
  </si>
  <si>
    <t>ustensiles de cuisine (couteaux, lèche-plat, spatu</t>
  </si>
  <si>
    <t>Machine à café</t>
  </si>
  <si>
    <t>CUISINE ET SALLE</t>
  </si>
  <si>
    <t>4117</t>
  </si>
  <si>
    <t>ECOLE HOTELIERE PROV. DE NAMUR</t>
  </si>
  <si>
    <t>Avenue de l'Ermitage 7</t>
  </si>
  <si>
    <t>RESTAURATEUR</t>
  </si>
  <si>
    <t>4116</t>
  </si>
  <si>
    <t>COLLEGE ST-ANDRE (enseignement technique et professionnel)</t>
  </si>
  <si>
    <t>Rue des Auges 22</t>
  </si>
  <si>
    <t>AUVELAIS</t>
  </si>
  <si>
    <t>Robot cuisine</t>
  </si>
  <si>
    <t>Rénovation cuisine didactique</t>
  </si>
  <si>
    <t>RESTAURATION</t>
  </si>
  <si>
    <t>4111</t>
  </si>
  <si>
    <t>Machine à pâtes</t>
  </si>
  <si>
    <t>Douche + bac inox (à légumes)</t>
  </si>
  <si>
    <t>Extracteur de fumée/de poussière, sys d'aspiration</t>
  </si>
  <si>
    <t>Douche de cuisson</t>
  </si>
  <si>
    <t>COMMIS(E) DE CUISINE</t>
  </si>
  <si>
    <t>2810-2021-01</t>
  </si>
  <si>
    <t>Remplacement de tous les éléments en bois de la cuisine qui a une vingtaine d’année. Certains éléments sont cassés. Permettre ainsi aux élèves de pouvoir travailler dans une cuisine identique à celle d’un lieu de travail et répondant aux normes sanitaires.</t>
  </si>
  <si>
    <t>4001</t>
  </si>
  <si>
    <t>Cave à vin, frigo-bar</t>
  </si>
  <si>
    <t>41634</t>
  </si>
  <si>
    <t>41619</t>
  </si>
  <si>
    <t>41631</t>
  </si>
  <si>
    <t>41632</t>
  </si>
  <si>
    <t>Table ...</t>
  </si>
  <si>
    <t>41602</t>
  </si>
  <si>
    <t>41605</t>
  </si>
  <si>
    <t>41607</t>
  </si>
  <si>
    <t>41594</t>
  </si>
  <si>
    <t>41625</t>
  </si>
  <si>
    <t>41627</t>
  </si>
  <si>
    <t>41628</t>
  </si>
  <si>
    <t>41610</t>
  </si>
  <si>
    <t>41612</t>
  </si>
  <si>
    <t>41614</t>
  </si>
  <si>
    <t>41615</t>
  </si>
  <si>
    <t>Echafaudage</t>
  </si>
  <si>
    <t>36 - 32 - 29</t>
  </si>
  <si>
    <t>VITRIER(E)</t>
  </si>
  <si>
    <t>34</t>
  </si>
  <si>
    <t>Equipement du bâtiment</t>
  </si>
  <si>
    <t>3429</t>
  </si>
  <si>
    <t>INSTITUT TECHNIQUE</t>
  </si>
  <si>
    <t>Ventilation Mécanique Contrôlée (VMC)</t>
  </si>
  <si>
    <t>armoire d'atelier sécurisée</t>
  </si>
  <si>
    <t>24 - 49</t>
  </si>
  <si>
    <t>33</t>
  </si>
  <si>
    <t>Gros-oeuvre</t>
  </si>
  <si>
    <t>Matériel divers de mesure</t>
  </si>
  <si>
    <t>DINANT</t>
  </si>
  <si>
    <t>32</t>
  </si>
  <si>
    <t>Construction</t>
  </si>
  <si>
    <t>DESSINATEUR EN CONSTRUCTION</t>
  </si>
  <si>
    <t>3221</t>
  </si>
  <si>
    <t>Drone (étude de terrain)</t>
  </si>
  <si>
    <t>Meuleuse d'angle</t>
  </si>
  <si>
    <t>CONSTRUCTION</t>
  </si>
  <si>
    <t>Marteau burineur</t>
  </si>
  <si>
    <t>3209</t>
  </si>
  <si>
    <t>Plieuse</t>
  </si>
  <si>
    <t>Scie à briques</t>
  </si>
  <si>
    <t>Raboteuse</t>
  </si>
  <si>
    <t>Taille haies</t>
  </si>
  <si>
    <t>3135</t>
  </si>
  <si>
    <t>Rue de Givet 21</t>
  </si>
  <si>
    <t>BEAURAING</t>
  </si>
  <si>
    <t>MENUISIER</t>
  </si>
  <si>
    <t>3118</t>
  </si>
  <si>
    <t>Cisaille à main</t>
  </si>
  <si>
    <t>Scie à panneaux</t>
  </si>
  <si>
    <t>EBENISTE</t>
  </si>
  <si>
    <t>3117</t>
  </si>
  <si>
    <t>A.R. JEAN TOUSSEUL</t>
  </si>
  <si>
    <t>Rue Adeline Henin 4</t>
  </si>
  <si>
    <t>ANDENNE</t>
  </si>
  <si>
    <t>Armoire de laboratoire / de sécurité</t>
  </si>
  <si>
    <t>Ecole Professionnelle Spécialisée</t>
  </si>
  <si>
    <t>Rue Pierre Houbotte 6</t>
  </si>
  <si>
    <t>VEDRIN</t>
  </si>
  <si>
    <t>Matériel jardinage (tondeuse, débrouss, souffleur,</t>
  </si>
  <si>
    <t>Système d'arrosage pour serre</t>
  </si>
  <si>
    <t>MAÇON/MAÇONNE</t>
  </si>
  <si>
    <t>3003</t>
  </si>
  <si>
    <t>I.T.C.F. HENRI MAUS</t>
  </si>
  <si>
    <t>Place de l'Ecole des Cadets 4</t>
  </si>
  <si>
    <t>Mur interactif avec système d'éclairage et de son</t>
  </si>
  <si>
    <t>CdC 1 - CdC 2 - CdC 3 - CdC 9 - CdC 14 - CdC 20</t>
  </si>
  <si>
    <t>48 - 42 - 27</t>
  </si>
  <si>
    <t>Soudeuse par points</t>
  </si>
  <si>
    <t>27</t>
  </si>
  <si>
    <t>Métal</t>
  </si>
  <si>
    <t>Coupage plasma</t>
  </si>
  <si>
    <t>CARROSSIER</t>
  </si>
  <si>
    <t>2707</t>
  </si>
  <si>
    <t>CdC 1 - CdC 3</t>
  </si>
  <si>
    <t>2 - 23 - 6 - 19</t>
  </si>
  <si>
    <t>26</t>
  </si>
  <si>
    <t>Mécanique appliquée</t>
  </si>
  <si>
    <t>METALLIER-SOUDEUR</t>
  </si>
  <si>
    <t>2625</t>
  </si>
  <si>
    <t>Soudage à l'arc</t>
  </si>
  <si>
    <t>CdC 2 - CdC 3 - CdC 9 - CdC 14</t>
  </si>
  <si>
    <t>42 - 12</t>
  </si>
  <si>
    <t>Mécaniques des moteurs</t>
  </si>
  <si>
    <t>TECHNICIEN(NE) DE L'AUTOMOBILE</t>
  </si>
  <si>
    <t>2519</t>
  </si>
  <si>
    <t>Pont mobile</t>
  </si>
  <si>
    <t>Module d'étude tableau de bord véhicule automobile</t>
  </si>
  <si>
    <t>Chargeur de batterie</t>
  </si>
  <si>
    <t>Outillages + appareils de mesure</t>
  </si>
  <si>
    <t>CdC 1 - CdC 3 - CdC 14</t>
  </si>
  <si>
    <t>37 - 21 - 28 - 31</t>
  </si>
  <si>
    <t>COMPLEMENT EN MAINTENANCE D'EQUIPEMENTS TECHNIQUES</t>
  </si>
  <si>
    <t>Tour traditionnel</t>
  </si>
  <si>
    <t>Automation</t>
  </si>
  <si>
    <t>2415</t>
  </si>
  <si>
    <t>Electronique : oscilloscope numérique</t>
  </si>
  <si>
    <t>MECANICIEN AUTOMATICIEN</t>
  </si>
  <si>
    <t>2410</t>
  </si>
  <si>
    <t>Bras robotisé</t>
  </si>
  <si>
    <t>ELECTRICIEN AUTOMATICIEN</t>
  </si>
  <si>
    <t>2409</t>
  </si>
  <si>
    <t>CENTRE SCOL. ST-JOSEPH ET ST-HUBERT</t>
  </si>
  <si>
    <t>Rue du Collège 4</t>
  </si>
  <si>
    <t>Banc didactique pneumatique</t>
  </si>
  <si>
    <t>EGHEZEE</t>
  </si>
  <si>
    <t>Sécurité des machines automatisées</t>
  </si>
  <si>
    <t>CdC 1 - CdC 3 - CdC 9 - CdC 13</t>
  </si>
  <si>
    <t>48 - 42 - 31 - 12</t>
  </si>
  <si>
    <t>Mécanique</t>
  </si>
  <si>
    <t>2334</t>
  </si>
  <si>
    <t>2333</t>
  </si>
  <si>
    <t>MECANIQUE POLYVALENTE</t>
  </si>
  <si>
    <t>2315</t>
  </si>
  <si>
    <t>ELECTROMECANIQUE</t>
  </si>
  <si>
    <t>2301</t>
  </si>
  <si>
    <t>CdC 3 - CdC 9 - CdC 14</t>
  </si>
  <si>
    <t>Electronique</t>
  </si>
  <si>
    <t>Switch</t>
  </si>
  <si>
    <t>Armoire réseau</t>
  </si>
  <si>
    <t>TECHNICIEN EN CLIMATISATION ET CONDITIONNEMENT D'AIR</t>
  </si>
  <si>
    <t>2216</t>
  </si>
  <si>
    <t>TECHNICIEN EN INFORMATIQUE</t>
  </si>
  <si>
    <t>2213</t>
  </si>
  <si>
    <t>Chaise</t>
  </si>
  <si>
    <t>1 - 36</t>
  </si>
  <si>
    <t>21</t>
  </si>
  <si>
    <t>Electricité</t>
  </si>
  <si>
    <t>mesureur d'isolement (megohmmètre)</t>
  </si>
  <si>
    <t>ELECTRICIEN INSTALLATEUR-MONTEUR/ELECTRICIENNE INSTALLATRICE-MONTEUSE</t>
  </si>
  <si>
    <t>2110</t>
  </si>
  <si>
    <t>Poste cablage électricité</t>
  </si>
  <si>
    <t>PRÉPARATEUR/PRÉPARATRICE DE TRAVAUX DE PEINTURE EN CARROSSERIE</t>
  </si>
  <si>
    <t>2016</t>
  </si>
  <si>
    <t>Variateur de fréquences</t>
  </si>
  <si>
    <t>MÉTALLIER/MÉTALLIÈRE</t>
  </si>
  <si>
    <t>2004</t>
  </si>
  <si>
    <t>EQUITATION</t>
  </si>
  <si>
    <t>Marcheur équestre</t>
  </si>
  <si>
    <t>01</t>
  </si>
  <si>
    <t>Agronomie</t>
  </si>
  <si>
    <t>Equitation</t>
  </si>
  <si>
    <t>1404</t>
  </si>
  <si>
    <t>CdC 25</t>
  </si>
  <si>
    <t>53</t>
  </si>
  <si>
    <t>TECHNICIEN EN HORTICULTURE</t>
  </si>
  <si>
    <t>Horticulture</t>
  </si>
  <si>
    <t>1209</t>
  </si>
  <si>
    <t>OUVRIER QUALIFIE EN HORTICULTURE</t>
  </si>
  <si>
    <t>1208</t>
  </si>
  <si>
    <t>Table à marées</t>
  </si>
  <si>
    <t>Débroussailleuse</t>
  </si>
  <si>
    <t>A.R. FLORENNES</t>
  </si>
  <si>
    <t>Rue des Ecoles 21</t>
  </si>
  <si>
    <t>Motoculteur + accessoires</t>
  </si>
  <si>
    <t>Serre ...</t>
  </si>
  <si>
    <t>Agriculture</t>
  </si>
  <si>
    <t>ASSISTANT EN SOINS ANIMALIERS</t>
  </si>
  <si>
    <t>1117</t>
  </si>
  <si>
    <t>TECHNICIEN EN AGRICULTURE</t>
  </si>
  <si>
    <t>1109</t>
  </si>
  <si>
    <t>Système d'irrigation</t>
  </si>
  <si>
    <t>1024</t>
  </si>
  <si>
    <t>Résau d'enseignement</t>
  </si>
  <si>
    <t>Fase Implantation</t>
  </si>
  <si>
    <t>Nom de l'Etablissement</t>
  </si>
  <si>
    <t>Localité</t>
  </si>
  <si>
    <t>Type d'Enseignement</t>
  </si>
  <si>
    <t>Filière</t>
  </si>
  <si>
    <t>Code Option/ Année</t>
  </si>
  <si>
    <t>Nom du  Projet</t>
  </si>
  <si>
    <t>Résumé du  Projet</t>
  </si>
  <si>
    <t>Nb élèves concernés</t>
  </si>
  <si>
    <t>Code  Elément</t>
  </si>
  <si>
    <t>Quantités</t>
  </si>
  <si>
    <t>Coût total HTVA</t>
  </si>
  <si>
    <t>Priorité 
de 0 = peu prioritaire à 9 priorité la plus haute</t>
  </si>
  <si>
    <t>CDC disposant éventuellement de matériel similaire</t>
  </si>
  <si>
    <t>CTA disposant éventuellemnt de matériel similaire</t>
  </si>
  <si>
    <t>Etablissement = CTA</t>
  </si>
  <si>
    <t>Pour la dernière fois bénéficiaire du Fonds d'équipement lors de l'appel à projets</t>
  </si>
  <si>
    <t>Part Fonds sans TVA</t>
  </si>
  <si>
    <t>Part PO sans TVA</t>
  </si>
  <si>
    <t>Part Fonds TVAC</t>
  </si>
  <si>
    <t>Coût total TVAC</t>
  </si>
  <si>
    <t>Bassins enseignement qualifiant - formation - emploi</t>
  </si>
  <si>
    <t>Avis BASSIN EFE sur le lien avec l'emploi régional</t>
  </si>
  <si>
    <t>Commentaire éventuel du BASSIN EFE :
veuillez motiver systématiquement les avis "RESERVE" et "NEGATIF"</t>
  </si>
  <si>
    <t>PROJETS RETENUS PAR LA COMMISSION DE SUIVI</t>
  </si>
  <si>
    <t>MONTANTS PROPOSES PAR LA COMMISSION DE SUIVI (part  Fonds TVAC) : NON MODIFIE</t>
  </si>
  <si>
    <t>MONTANTS PROPOSES PAR LA COMMISSION DE SUIVI (part  Fonds TVAC) : MODIFIE</t>
  </si>
  <si>
    <t>MONTANTS PROPOSES PAR LA COMMISSION DE SUIVI (part  Fonds TVAC) : SYNTHESE</t>
  </si>
  <si>
    <t>(Eventuellement) Nouvelle description de l'équipement</t>
  </si>
  <si>
    <t>(Eventuellement) Remarque pour la Cellule technique</t>
  </si>
  <si>
    <t>Très prioritaire</t>
  </si>
  <si>
    <t>Elevé</t>
  </si>
  <si>
    <t>Positif</t>
  </si>
  <si>
    <t>prioritaire</t>
  </si>
  <si>
    <t>Moyen</t>
  </si>
  <si>
    <t>Réservé</t>
  </si>
  <si>
    <t>moyen</t>
  </si>
  <si>
    <t>Faible</t>
  </si>
  <si>
    <t>Négatif</t>
  </si>
  <si>
    <t>peu prioritaire</t>
  </si>
  <si>
    <t>sans avis</t>
  </si>
  <si>
    <t>Sans avis</t>
  </si>
  <si>
    <t>non-prioritaire</t>
  </si>
  <si>
    <t>négatif</t>
  </si>
  <si>
    <t>réservé</t>
  </si>
  <si>
    <t>Accepté</t>
  </si>
  <si>
    <t>Accepté-Modifié</t>
  </si>
  <si>
    <t>Refusé</t>
  </si>
  <si>
    <t>% RW seul</t>
  </si>
  <si>
    <t>% RW + RBC</t>
  </si>
  <si>
    <t>Part CF</t>
  </si>
  <si>
    <t>Part FEDER</t>
  </si>
  <si>
    <t>Part RBC</t>
  </si>
  <si>
    <t>CUMULE EPPEQ</t>
  </si>
  <si>
    <t>Budget EPPEQ par réseau et région</t>
  </si>
  <si>
    <t>Budget CTA par région</t>
  </si>
  <si>
    <t>PART FEDER</t>
  </si>
  <si>
    <t xml:space="preserve"> PART FWB</t>
  </si>
  <si>
    <t>D2TQ</t>
  </si>
  <si>
    <t>D2P</t>
  </si>
  <si>
    <t>D3TQ</t>
  </si>
  <si>
    <t>D3P</t>
  </si>
  <si>
    <t>7e Q</t>
  </si>
  <si>
    <t>7e P</t>
  </si>
  <si>
    <t>4e degré</t>
  </si>
  <si>
    <t>C.E.F.A.</t>
  </si>
  <si>
    <t>Total</t>
  </si>
  <si>
    <t>WBE</t>
  </si>
  <si>
    <t>1+2</t>
  </si>
  <si>
    <t>Bruxelles-Capitale (zone 1)</t>
  </si>
  <si>
    <t>Budget Bruxelles</t>
  </si>
  <si>
    <t>Bruxelles-Capitale (Zone 1)</t>
  </si>
  <si>
    <t>1+2+3</t>
  </si>
  <si>
    <t>ZRU</t>
  </si>
  <si>
    <t>Global CF</t>
  </si>
  <si>
    <t>Global FEDER</t>
  </si>
  <si>
    <t>Global RBC</t>
  </si>
  <si>
    <t>BUDGETS DISPONIBLES</t>
  </si>
  <si>
    <t>BUDGETS SELECTIONNES</t>
  </si>
  <si>
    <t>BUDGETS DEMANDES</t>
  </si>
  <si>
    <t>RW</t>
  </si>
  <si>
    <t>RBC</t>
  </si>
  <si>
    <t>Disponibles</t>
  </si>
  <si>
    <t>Demandés</t>
  </si>
  <si>
    <t>MENUISIER/MENUISIERE D’INTERIEUR ET D’EXTERIEUR</t>
  </si>
  <si>
    <t>Mécaniciens d'entretien automobile</t>
  </si>
  <si>
    <t xml:space="preserve"> ARTISAN BOULANGER(E)-PATISSIER€</t>
  </si>
  <si>
    <t>Estheticien/Estheticienne (TQ)</t>
  </si>
  <si>
    <t>Budget Wallonie</t>
  </si>
  <si>
    <t>Wallonie (zones 2 à 10)</t>
  </si>
  <si>
    <t>Wallonie (Zone 2 à 10)</t>
  </si>
  <si>
    <t>Utilisés</t>
  </si>
  <si>
    <t>SOLDE BUDGETS</t>
  </si>
  <si>
    <t>Solde budgets</t>
  </si>
  <si>
    <t>2020-2021</t>
  </si>
  <si>
    <t>2018-2019</t>
  </si>
  <si>
    <t>1</t>
  </si>
  <si>
    <t>2806-2022-11</t>
  </si>
  <si>
    <t>Matériel technique de fabrication de produits agro-alimentaires.
Nous souhaitons poursuivre l’équipement d’un laboratoire avec du matériel de cuisine semi-professionnel : embouteilleuse sous vide pour limiter les risques d'oxydation, armoire de rangement en inox, brosse à grains, centrale d'aspiration, moulin à farine, machine de production de pâtes et séchoir à pâtes. L'objectif est d'utiliser le blé produit sur l'exploitation et le transformer en pâtes sèches et ainsi consommer local et durabl</t>
  </si>
  <si>
    <t>43444</t>
  </si>
  <si>
    <t>Matériel technique de fabrication produits agro-a</t>
  </si>
  <si>
    <t>2806-2022-21</t>
  </si>
  <si>
    <t>Matériel lié aux laboratoires de contrôle de fabrication.
Le technicien des industries agroalimentaires sera amené à effectuer des travaux de laboratoire de contrôle. Il doit pouvoir utiliser les appareils d’analyse automatisés et il doit être capable de réaliser des analyses chimiques analytiques classiques afin de comprendre, notamment, le fonctionnement des appareils utilisés.</t>
  </si>
  <si>
    <t>43487</t>
  </si>
  <si>
    <t>kits d’appareils de mesures électroniques</t>
  </si>
  <si>
    <t>3</t>
  </si>
  <si>
    <t>2</t>
  </si>
  <si>
    <t>5</t>
  </si>
  <si>
    <t>4</t>
  </si>
  <si>
    <t>licence</t>
  </si>
  <si>
    <t>6</t>
  </si>
  <si>
    <t>COLLEGE St-SERVAIS</t>
  </si>
  <si>
    <t>95216-2022-01</t>
  </si>
  <si>
    <t>Achat de nouveaux équipements pour le CTA du Collège St-Servais de Namur</t>
  </si>
  <si>
    <t>43876</t>
  </si>
  <si>
    <t>Matériels de biotechnologie</t>
  </si>
  <si>
    <t>43884</t>
  </si>
  <si>
    <t>Rue Julie Billiart 19</t>
  </si>
  <si>
    <t>9110</t>
  </si>
  <si>
    <t>3003-2022-01</t>
  </si>
  <si>
    <t>Projet Bandages; orthèses; prothèses et chaussures orthopédiques
L'école a ouvert cette année  une nouvelle option, nous avons 8 élèves.
Ceux-ci doivent apprendre un métier manuel. Pour ce faire, les professeurs et les élèves ont besoins de matériels très spécifiques comme un four spécialisé de très grande taille ou encore des machines à coudre ou aspirateur de poussières... afin de pouvoir apprendre et s'exercer à construire des chaussures orthopédiques et de prothèses...</t>
  </si>
  <si>
    <t>42418</t>
  </si>
  <si>
    <t>42419</t>
  </si>
  <si>
    <t>43063</t>
  </si>
  <si>
    <t>Ponceuse à bras</t>
  </si>
  <si>
    <t>43067</t>
  </si>
  <si>
    <t>43068</t>
  </si>
  <si>
    <t>Coupe multifonction</t>
  </si>
  <si>
    <t>43069</t>
  </si>
  <si>
    <t>Etau</t>
  </si>
  <si>
    <t>43070</t>
  </si>
  <si>
    <t>Vacutherm</t>
  </si>
  <si>
    <t>43072</t>
  </si>
  <si>
    <t>43075</t>
  </si>
  <si>
    <t>Finisseuse à une bande</t>
  </si>
  <si>
    <t>43398</t>
  </si>
  <si>
    <t>Machine à bras</t>
  </si>
  <si>
    <t>43399</t>
  </si>
  <si>
    <t>Finisseuse à 2 bandes</t>
  </si>
  <si>
    <t>43400</t>
  </si>
  <si>
    <t>Aspirateur centrale optionnelle</t>
  </si>
  <si>
    <t>43401</t>
  </si>
  <si>
    <t>Plan de travail avec aspiration</t>
  </si>
  <si>
    <t>43402</t>
  </si>
  <si>
    <t>Mélangeur plâtre</t>
  </si>
  <si>
    <t>43403</t>
  </si>
  <si>
    <t>2810-2022-02</t>
  </si>
  <si>
    <t>Remplacement de la scie radiale qui  ne fonctionne plus correctement vu son âge et qui ne répond plus aux normes de sécurité pour les élèves de 3ème phase en menuiserie et 3ème degré</t>
  </si>
  <si>
    <t>42631</t>
  </si>
  <si>
    <t>Scie radiale</t>
  </si>
  <si>
    <t>2981-2022-02</t>
  </si>
  <si>
    <t>Acquisition d'une scie à format pour notre secteur menuiserie afin que nos élèves puissent débiter, mettre à dimensions des panneaux dans le cadre de leurs SIPS. Réf au progr D2007/7362/5/24. EAC 1.1.3
Nous ne possédons pas ce type d'équipement.</t>
  </si>
  <si>
    <t>42979</t>
  </si>
  <si>
    <t>2981-2022-03</t>
  </si>
  <si>
    <t>Acquisition d'une Mortaiseuse pour notre secteur menuiserie.
Réf au progr D2007/7362/5/24. EAC 2.1.3-4</t>
  </si>
  <si>
    <t>42987</t>
  </si>
  <si>
    <t>2970-2022-03</t>
  </si>
  <si>
    <t>Mortaiseuse de menuiserie avec l'équipement et les mèches nécessaires.</t>
  </si>
  <si>
    <t>42241</t>
  </si>
  <si>
    <t>8</t>
  </si>
  <si>
    <t>2895-2022-01</t>
  </si>
  <si>
    <t>Tutoriel de simulation infirmier</t>
  </si>
  <si>
    <t>42283</t>
  </si>
  <si>
    <t>Logiciel CFAO Mastercam Package Education</t>
  </si>
  <si>
    <t>3047-2022-01</t>
  </si>
  <si>
    <t>Afin de former les élèves de la section animation aux nouvelles technologies, nous projetons l'installation de l'outil numérique LÜ permettant la création d'activités interactives. Le système est adapté aux cours d'éducation physique et propose également des liens interdisciplinaires et transversaux avec des contenus plus théoriques pour tous les publics.</t>
  </si>
  <si>
    <t>42859</t>
  </si>
  <si>
    <t>2865-2022-02</t>
  </si>
  <si>
    <t>Innovation dans la section ANIMATION et cours de sport</t>
  </si>
  <si>
    <t>43051</t>
  </si>
  <si>
    <t>13</t>
  </si>
  <si>
    <t>3049-2022-03</t>
  </si>
  <si>
    <t>Modernisation des équipements pour la section esthétique</t>
  </si>
  <si>
    <t>42783</t>
  </si>
  <si>
    <t>Lampe UV faux ongles</t>
  </si>
  <si>
    <t>Vapozone</t>
  </si>
  <si>
    <t>42789</t>
  </si>
  <si>
    <t>42790</t>
  </si>
  <si>
    <t>2965-2022-01</t>
  </si>
  <si>
    <t>43714</t>
  </si>
  <si>
    <t>2895-2022-04</t>
  </si>
  <si>
    <t>Matériel d'esthétique</t>
  </si>
  <si>
    <t>42306</t>
  </si>
  <si>
    <t>3049-2022-02</t>
  </si>
  <si>
    <t>modernisation des équipements pour la section coiffure</t>
  </si>
  <si>
    <t>42780</t>
  </si>
  <si>
    <t>42765</t>
  </si>
  <si>
    <t>15</t>
  </si>
  <si>
    <t>43698</t>
  </si>
  <si>
    <t>43705</t>
  </si>
  <si>
    <t>43706</t>
  </si>
  <si>
    <t>43708</t>
  </si>
  <si>
    <t>28</t>
  </si>
  <si>
    <t>43709</t>
  </si>
  <si>
    <t>43710</t>
  </si>
  <si>
    <t>chauffe-cire</t>
  </si>
  <si>
    <t>43711</t>
  </si>
  <si>
    <t>Dermographe</t>
  </si>
  <si>
    <t>43712</t>
  </si>
  <si>
    <t>Compas</t>
  </si>
  <si>
    <t>43713</t>
  </si>
  <si>
    <t>Stylo microblading</t>
  </si>
  <si>
    <t>43695</t>
  </si>
  <si>
    <t>43701</t>
  </si>
  <si>
    <t>Dôme de luminothérapie</t>
  </si>
  <si>
    <t>43702</t>
  </si>
  <si>
    <t>Carbide</t>
  </si>
  <si>
    <t>42302</t>
  </si>
  <si>
    <t>42784</t>
  </si>
  <si>
    <t>8301</t>
  </si>
  <si>
    <t>GESTIONNAIRE D'UN INSTITUT DE BEAUTE</t>
  </si>
  <si>
    <t>42304</t>
  </si>
  <si>
    <t>2865-2022-03</t>
  </si>
  <si>
    <t>Formation des élèves de puériculture avec des mannequins nouveaux nés ou prématurés simulant les réflexes d'un vrai nouveau-né</t>
  </si>
  <si>
    <t>43056</t>
  </si>
  <si>
    <t>2915-2022-01</t>
  </si>
  <si>
    <t>La cuisine didactique de notre établissement ne réponds plus aux besoins des élèves et enseignants.
Nous voudrions pour se rapprocher de la réalité du terrain moderniser notre infrastructure et remodeler notre cuisine et actualiser le matériel de cuisine (électroménager), Il y a un soucis de sécurité par rapport à nos vieilles cuisinière au gaz, elles deviennent vétustes.</t>
  </si>
  <si>
    <t>42339</t>
  </si>
  <si>
    <t>42341</t>
  </si>
  <si>
    <t>42342</t>
  </si>
  <si>
    <t>42343</t>
  </si>
  <si>
    <t>Rue Piconette 1</t>
  </si>
  <si>
    <t>2808-2022-02</t>
  </si>
  <si>
    <t>salle de bain et de soin pour la section aide familial</t>
  </si>
  <si>
    <t>43860</t>
  </si>
  <si>
    <t>Chariot de soins</t>
  </si>
  <si>
    <t>43861</t>
  </si>
  <si>
    <t>Thermomètre auriculaire digital</t>
  </si>
  <si>
    <t>Mélangeur</t>
  </si>
  <si>
    <t>43628</t>
  </si>
  <si>
    <t>Baignoire adaptée</t>
  </si>
  <si>
    <t>43631</t>
  </si>
  <si>
    <t>Toilette adaptée avec rehausseur</t>
  </si>
  <si>
    <t>43621</t>
  </si>
  <si>
    <t>Lève personne électrique</t>
  </si>
  <si>
    <t>43623</t>
  </si>
  <si>
    <t>Armoire médicale</t>
  </si>
  <si>
    <t>43625</t>
  </si>
  <si>
    <t>43626</t>
  </si>
  <si>
    <t>Ecran interactif avec caméra pour filmer soins</t>
  </si>
  <si>
    <t>INSTITUT SAINT-JOSEPH</t>
  </si>
  <si>
    <t>3001-2022-05</t>
  </si>
  <si>
    <t>Achat de matériel de psychomotricité pour nos élèves d'Agent d'Education.</t>
  </si>
  <si>
    <t>42685</t>
  </si>
  <si>
    <t>42686</t>
  </si>
  <si>
    <t>18</t>
  </si>
  <si>
    <t>I.T.C.F. FELICIEN ROPS</t>
  </si>
  <si>
    <t>Rue du Quatrième Génie 2</t>
  </si>
  <si>
    <t>2998-2022-01</t>
  </si>
  <si>
    <t>Aménagement d'un laboratoire de langues pour la section "Tourisme"</t>
  </si>
  <si>
    <t>43224</t>
  </si>
  <si>
    <t>43225</t>
  </si>
  <si>
    <t>Logiciel Classroom</t>
  </si>
  <si>
    <t>43226</t>
  </si>
  <si>
    <t>43227</t>
  </si>
  <si>
    <t>Patch panel pour armoire</t>
  </si>
  <si>
    <t>43228</t>
  </si>
  <si>
    <t>43229</t>
  </si>
  <si>
    <t>Bobine câble réseau</t>
  </si>
  <si>
    <t>43230</t>
  </si>
  <si>
    <t>Connecteurs</t>
  </si>
  <si>
    <t>43231</t>
  </si>
  <si>
    <t>43232</t>
  </si>
  <si>
    <t>43233</t>
  </si>
  <si>
    <t>Plastifieuse</t>
  </si>
  <si>
    <t>2810-2022-05</t>
  </si>
  <si>
    <t>Achat de petit matériel pour le cours de travaux de bureau afin de remplacer celui qui ne fonctionne plus. Plieuse, rogneuse, plastifieuse...</t>
  </si>
  <si>
    <t>42643</t>
  </si>
  <si>
    <t>42644</t>
  </si>
  <si>
    <t>42647</t>
  </si>
  <si>
    <t>42648</t>
  </si>
  <si>
    <t>42649</t>
  </si>
  <si>
    <t>Caméra numérique</t>
  </si>
  <si>
    <t>MAC en réseau</t>
  </si>
  <si>
    <t>Appareil photo numérique : objectif 70-300 mm</t>
  </si>
  <si>
    <t>6210</t>
  </si>
  <si>
    <t>TECHNICIEN EN INFOGRAPHIE</t>
  </si>
  <si>
    <t>2809-2022-08</t>
  </si>
  <si>
    <t>Equipement laboratoire infographie</t>
  </si>
  <si>
    <t>43477</t>
  </si>
  <si>
    <t>43478</t>
  </si>
  <si>
    <t>43479</t>
  </si>
  <si>
    <t>3047-2022-02</t>
  </si>
  <si>
    <t>Afin de renforcer la formation des élèves de la section infographie, nous souhaitons acquérir des tablettes graphiques interactives. Celles-ci sont dotées de fonctionnalités optimisées qui offrent précision et maîtrise pour les créations de nos élèves.</t>
  </si>
  <si>
    <t>42866</t>
  </si>
  <si>
    <t>3047-2022-03</t>
  </si>
  <si>
    <t>Afin de permettre l'impression des réalisations des élèves de la section infographie, nous projetons l'acquisition d'une imprimante graphique. Celle-ci étant précise, rapide et sécurisée, elle sera un outil performant pour mettre en valeur les créations de nos élèves dans et à l'extérieur de l'école.</t>
  </si>
  <si>
    <t>42872</t>
  </si>
  <si>
    <t>Traceur jet d'encre 44 pouces</t>
  </si>
  <si>
    <t>3010-2022-01</t>
  </si>
  <si>
    <t>Labo classe de 15 IMAC en réseau</t>
  </si>
  <si>
    <t>43811</t>
  </si>
  <si>
    <t>2894-2022-08</t>
  </si>
  <si>
    <t>Matériel audio-visuel permettant de diversifier et d’affiner la formation des cours photo de la section, des prises de vue spécifiques, au service de l’identité et du savoir-faire de l'école.</t>
  </si>
  <si>
    <t>43323</t>
  </si>
  <si>
    <t>2894-2022-06</t>
  </si>
  <si>
    <t>43320</t>
  </si>
  <si>
    <t>Drone pro avec télécommande écran intégré</t>
  </si>
  <si>
    <t>2894-2022-07</t>
  </si>
  <si>
    <t>43321</t>
  </si>
  <si>
    <t>2894-2022-04</t>
  </si>
  <si>
    <t>Mise en place d’un Fablab avec des outils plus spécifiques, permettant de créer des liens entre les différentes sections qualifiantes. Exemples : gravure sur bois dessinée par l'infographie pour l’option ébénisterie, modélisation de formes spécifiques (charnières, formes décoratives, 
…), création de produits pour les entreprises virtuelles de la section bureautique, …</t>
  </si>
  <si>
    <t>43317</t>
  </si>
  <si>
    <t>Machine de découpe informatisée</t>
  </si>
  <si>
    <t>2894-2022-05</t>
  </si>
  <si>
    <t>43318</t>
  </si>
  <si>
    <t>2894-2022-01</t>
  </si>
  <si>
    <t>Renouvellement du parc actuel, obsolète (datant de 10 ans) pour des applications telles que Adobe dernière version, nouveaux logiciels spécifiques de composition d'images,...</t>
  </si>
  <si>
    <t>42357</t>
  </si>
  <si>
    <t>2895-2022-03</t>
  </si>
  <si>
    <t>Mode et création : Imprimante Print and cut</t>
  </si>
  <si>
    <t>42296</t>
  </si>
  <si>
    <t>5231</t>
  </si>
  <si>
    <t>VENDEUR-RETOUCHEUR</t>
  </si>
  <si>
    <t>A.R. DU CONDROZ JULES DELOT</t>
  </si>
  <si>
    <t>Square Omer Bertrand 1</t>
  </si>
  <si>
    <t>2805-2022-01</t>
  </si>
  <si>
    <t>matériel pour l'option vendeur retoucheur au 3e degré professionnel</t>
  </si>
  <si>
    <t>43730</t>
  </si>
  <si>
    <t>43731</t>
  </si>
  <si>
    <t>2981-2022-01</t>
  </si>
  <si>
    <t>Acquisition de 3 Recouvreuses et accessoires pour notre secteur habillement.Cela permettrait aux élèves de maîtriser l’utilisation des machines de base (CS3/B1, CS3/B2) ainsi que suivre l’évolution technique et technologique (CS3/A1, CS3/A2, CS3/A3) cfr programme : D/2007/7362/5/08 et D/2007/7362/5/28</t>
  </si>
  <si>
    <t>42935</t>
  </si>
  <si>
    <t>Recouvreuse</t>
  </si>
  <si>
    <t>42295</t>
  </si>
  <si>
    <t>3001-2022-04</t>
  </si>
  <si>
    <t>Remplacement du matériel vétuste et achat de nouveau matériel pour notre SELF et notre restaurant didactique (Restuline). Nos élèves de cuisiniers de collectivités y préparent chaque jour les repas chauds pour l'ensemble des élèves de notre école.</t>
  </si>
  <si>
    <t>42678</t>
  </si>
  <si>
    <t>Cuiseur à pâtes</t>
  </si>
  <si>
    <t>3005-2022-01</t>
  </si>
  <si>
    <t>Le projet à pour but d'actualiser, de moderniser et de remplacer l'outillage et le matériel de la section boucherie/charcuterie/traiteur et de la section boulangerie/pâtisserie/chocolaterie/glacerie afin de nous permettre d'atteindre les compétences avec nos étudiants et éventuellement les autres acteurs en formation dans ces métiers</t>
  </si>
  <si>
    <t>42940</t>
  </si>
  <si>
    <t>42941</t>
  </si>
  <si>
    <t>43340</t>
  </si>
  <si>
    <t>Chariot inox pour produits finis</t>
  </si>
  <si>
    <t>42952</t>
  </si>
  <si>
    <t>43339</t>
  </si>
  <si>
    <t>42948</t>
  </si>
  <si>
    <t>Chariot de cuisson</t>
  </si>
  <si>
    <t>42950</t>
  </si>
  <si>
    <t>4208</t>
  </si>
  <si>
    <t>43044</t>
  </si>
  <si>
    <t>43045</t>
  </si>
  <si>
    <t>4207</t>
  </si>
  <si>
    <t>PATRON BOUCHER – CHARCUTIER – TRAITEUR</t>
  </si>
  <si>
    <t>43050</t>
  </si>
  <si>
    <t>Fourneau 6 feux sur armoire</t>
  </si>
  <si>
    <t>43058</t>
  </si>
  <si>
    <t>43059</t>
  </si>
  <si>
    <t>42682</t>
  </si>
  <si>
    <t>42624</t>
  </si>
  <si>
    <t>42619</t>
  </si>
  <si>
    <t>42620</t>
  </si>
  <si>
    <t>42621</t>
  </si>
  <si>
    <t>42628</t>
  </si>
  <si>
    <t>42629</t>
  </si>
  <si>
    <t>armoire de décontamination</t>
  </si>
  <si>
    <t>2810-2022-01</t>
  </si>
  <si>
    <t>Dans le cadre du cours de cuisine, pouvoir racheter du petit matériel de cuisine comme des couteaux, spatules, passoires, casseroles , fouets, planches à découper...</t>
  </si>
  <si>
    <t>42630</t>
  </si>
  <si>
    <t>3008-2022-01</t>
  </si>
  <si>
    <t>Appel à projet 2021-2022 Budget 2023</t>
  </si>
  <si>
    <t>42356</t>
  </si>
  <si>
    <t>43046</t>
  </si>
  <si>
    <t>3057-2022-02</t>
  </si>
  <si>
    <t>Remplacement de la cellule de refroidissement  de l’hôtellerie, âgée de 36 ans et ne répondant plus aux normes AFSCA.</t>
  </si>
  <si>
    <t>42347</t>
  </si>
  <si>
    <t>3120-2022-03</t>
  </si>
  <si>
    <t>Une sorbetière industrielle</t>
  </si>
  <si>
    <t>42601</t>
  </si>
  <si>
    <t>3120-2022-01</t>
  </si>
  <si>
    <t>Une sous videuse pour conservant les aliments de la section restauration</t>
  </si>
  <si>
    <t>42592</t>
  </si>
  <si>
    <t>3120-2022-02</t>
  </si>
  <si>
    <t>Remplacement du frigo bar qui ne fonctionne plus à la section Restauration</t>
  </si>
  <si>
    <t>42597</t>
  </si>
  <si>
    <t>2808-2022-03</t>
  </si>
  <si>
    <t>modernisation équipement  section hôtelière</t>
  </si>
  <si>
    <t>43633</t>
  </si>
  <si>
    <t>43634</t>
  </si>
  <si>
    <t>43635</t>
  </si>
  <si>
    <t>43637</t>
  </si>
  <si>
    <t>42359</t>
  </si>
  <si>
    <t>42362</t>
  </si>
  <si>
    <t>42364</t>
  </si>
  <si>
    <t>4011</t>
  </si>
  <si>
    <t>3013-2022-01</t>
  </si>
  <si>
    <t>Aménagement d'une nouvelle cuisine pédagogique, répondant aux normes HACCP de l'AFSCA et ce dans le cadre d'une nouvelle construction au sein de notre école.</t>
  </si>
  <si>
    <t>42201</t>
  </si>
  <si>
    <t>42202</t>
  </si>
  <si>
    <t>42203</t>
  </si>
  <si>
    <t>42204</t>
  </si>
  <si>
    <t>42205</t>
  </si>
  <si>
    <t>42206</t>
  </si>
  <si>
    <t>Adoucisseur d'eau</t>
  </si>
  <si>
    <t>2970-2022-05</t>
  </si>
  <si>
    <t>Machine à pâtes fraiches</t>
  </si>
  <si>
    <t>42244</t>
  </si>
  <si>
    <t>2970-2022-06</t>
  </si>
  <si>
    <t>Machine à café professionnelle de restaurant.</t>
  </si>
  <si>
    <t>42246</t>
  </si>
  <si>
    <t>2809-2022-05</t>
  </si>
  <si>
    <t>Outillage atelier chauffage</t>
  </si>
  <si>
    <t>43464</t>
  </si>
  <si>
    <t>Filière électrique</t>
  </si>
  <si>
    <t>43466</t>
  </si>
  <si>
    <t>Sertisseuse</t>
  </si>
  <si>
    <t>Carottage</t>
  </si>
  <si>
    <t>3311</t>
  </si>
  <si>
    <t>3007-2022-03</t>
  </si>
  <si>
    <t>Pour la section maçonnerie, nous aimerions des échafaudages . Suivant les compétences de la CPU,  afin de placer nos élèves dans des conditions de travail en hauteur dans le respect des règles de sécurité tant au niveau montage/démontage que durant le travail.</t>
  </si>
  <si>
    <t>43100</t>
  </si>
  <si>
    <t>2809-2022-01</t>
  </si>
  <si>
    <t>Acquisition rogneuse pour la classe de dessin de construction</t>
  </si>
  <si>
    <t>43412</t>
  </si>
  <si>
    <t>3049-2022-01</t>
  </si>
  <si>
    <t>Modernisation des équipements de nos sections qualifiantes</t>
  </si>
  <si>
    <t>42763</t>
  </si>
  <si>
    <t>42728</t>
  </si>
  <si>
    <t>2865-2022-01</t>
  </si>
  <si>
    <t>Équipement  en matériel de pointe pour nos ateliers de maçonnerie</t>
  </si>
  <si>
    <t>43047</t>
  </si>
  <si>
    <t>3007-2022-01</t>
  </si>
  <si>
    <t>Pour notre section menuiserie en CPU, nous aimerions remplacer la tennonneuse devenue obsolete: elle n'est pas assez puissante pour faire fonctionner les couteaux pour la réalisation des châssis.
De plus les réglages doivent se faire par l'arrière, ce qui est très compliqué pour nos élèves car difficile d'accès.</t>
  </si>
  <si>
    <t>43086</t>
  </si>
  <si>
    <t>3057-2022-01</t>
  </si>
  <si>
    <t>Remplacement d'une raboteuse 4 faces déclassée pour raison de sécurité
Priorité haute</t>
  </si>
  <si>
    <t>42346</t>
  </si>
  <si>
    <t>2894-2022-03</t>
  </si>
  <si>
    <t>43316</t>
  </si>
  <si>
    <t>Panneauteuse</t>
  </si>
  <si>
    <t>2894-2022-02</t>
  </si>
  <si>
    <t>Transition vers des outils à commande numérique.</t>
  </si>
  <si>
    <t>42365</t>
  </si>
  <si>
    <t>2970-2022-04</t>
  </si>
  <si>
    <t>Scie de maçon pour couper des blocs et des briques sous différents angles. Utile dans le cadre des compétences CPU</t>
  </si>
  <si>
    <t>42242</t>
  </si>
  <si>
    <t>INSTITUT SAINTE-BEGGE</t>
  </si>
  <si>
    <t>Place du Chapitre 12</t>
  </si>
  <si>
    <t>2896-2022-01</t>
  </si>
  <si>
    <t>Amélioration de la santé et du bien être des travailleurs grâce à l'aménagement d'un espace de préparation avant peinture pour les véhicules et d'un laboratoire de peinture pour les carrossiers.</t>
  </si>
  <si>
    <t>43376</t>
  </si>
  <si>
    <t>Zone de préparation peinture</t>
  </si>
  <si>
    <t>43377</t>
  </si>
  <si>
    <t>Laboratoire de peinture</t>
  </si>
  <si>
    <t>Pont fixe</t>
  </si>
  <si>
    <t>Table de soudage</t>
  </si>
  <si>
    <t>Banc de pliage</t>
  </si>
  <si>
    <t>2624</t>
  </si>
  <si>
    <t>HORLOGER</t>
  </si>
  <si>
    <t>3010-2022-02</t>
  </si>
  <si>
    <t>Microscope numérique (affichage, mesure de précision et capture d'image)</t>
  </si>
  <si>
    <t>43848</t>
  </si>
  <si>
    <t>2528</t>
  </si>
  <si>
    <t>3007-2022-02</t>
  </si>
  <si>
    <t>Pour notre section mécanique en automobile (TQ CPU), nous aimerions posséder un moteur réel + logiciel d'exploitation pédagogique.
Ce moteur didactique est  un matériel pédagogique de pointe pour nos élèves . Le CTA mécanique dans notre école ne possède pas ce matériel.</t>
  </si>
  <si>
    <t>43093</t>
  </si>
  <si>
    <t>2526</t>
  </si>
  <si>
    <t>Valise électricité (automobile)</t>
  </si>
  <si>
    <t>I.T.C.F. DINANT</t>
  </si>
  <si>
    <t>Herbuchenne</t>
  </si>
  <si>
    <t>2826-2022-01</t>
  </si>
  <si>
    <t>Aménagement de  postes de travail pour permettre la validation des différents épreuves CPU pour les options de mécanicien d'entretien automobile.</t>
  </si>
  <si>
    <t>42637</t>
  </si>
  <si>
    <t>42640</t>
  </si>
  <si>
    <t>2809-2022-07</t>
  </si>
  <si>
    <t>Outillage Atelier machines-outils</t>
  </si>
  <si>
    <t>43475</t>
  </si>
  <si>
    <t>2809-2022-04</t>
  </si>
  <si>
    <t>Equipement Atelier soudure</t>
  </si>
  <si>
    <t>43462</t>
  </si>
  <si>
    <t>43463</t>
  </si>
  <si>
    <t>43460</t>
  </si>
  <si>
    <t>2809-2022-06</t>
  </si>
  <si>
    <t>Equipement Laboratoire mécanique</t>
  </si>
  <si>
    <t>43471</t>
  </si>
  <si>
    <t>Mécanique : mesure de la dureté</t>
  </si>
  <si>
    <t>43472</t>
  </si>
  <si>
    <t>43473</t>
  </si>
  <si>
    <t>Clé dynamométrique</t>
  </si>
  <si>
    <t>43474</t>
  </si>
  <si>
    <t>Rugosimètre</t>
  </si>
  <si>
    <t>3120-2022-04</t>
  </si>
  <si>
    <t>Banc pneumatique pour la réalisation d'exercices</t>
  </si>
  <si>
    <t>42604</t>
  </si>
  <si>
    <t>2809-2022-03</t>
  </si>
  <si>
    <t>Equipement Laboratoire automation</t>
  </si>
  <si>
    <t>43459</t>
  </si>
  <si>
    <t>43415</t>
  </si>
  <si>
    <t>43416</t>
  </si>
  <si>
    <t>43417</t>
  </si>
  <si>
    <t>43419</t>
  </si>
  <si>
    <t>43421</t>
  </si>
  <si>
    <t>43422</t>
  </si>
  <si>
    <t>2826-2022-05</t>
  </si>
  <si>
    <t>Création progressive d'un parc automobile pour permettre aux élèves d'entraîner et de valider les Unités d'Acquis d'Apprentissage sur véhicule.</t>
  </si>
  <si>
    <t>42849</t>
  </si>
  <si>
    <t>Voiture didactique</t>
  </si>
  <si>
    <t>2826-2022-02</t>
  </si>
  <si>
    <t>Aménagement des locaux de  carrosserie et mécanique  à destination des élèves d'option mécanicien d'entretien automobile et électromécanique.</t>
  </si>
  <si>
    <t>42837</t>
  </si>
  <si>
    <t>3047-2022-04</t>
  </si>
  <si>
    <t>Afin de compléter l'équipement de l'atelier de notre section usinage, nous projetons l'acquisition d'un bras robotisé de chargement et déchargement des unités de production CNC. Les futurs techniciens en usinage sont de plus en plus confrontés à des structures full automatisées et sont amenés à programmer des robots.</t>
  </si>
  <si>
    <t>42876</t>
  </si>
  <si>
    <t>Compresseur à pistons</t>
  </si>
  <si>
    <t>2810-2022-04</t>
  </si>
  <si>
    <t>Permettre aux élèves demécanique de pouvoir découvrir un nouveau mode de fabrication, d'usinage. Complémentaire, pourquoi pas avec l'atelier "Machine-outil"</t>
  </si>
  <si>
    <t>42638</t>
  </si>
  <si>
    <t>2810-2022-03</t>
  </si>
  <si>
    <t>L'achat d'un nouveau plasma + torche permettra aux élèves de pouvoir exercer la compétence. Il n'existe que 1 seul poste pour le moment.
Trop peu pour avancer avec le groupe.</t>
  </si>
  <si>
    <t>42634</t>
  </si>
  <si>
    <t>2793-2022-01</t>
  </si>
  <si>
    <t>Remplacement du matériel industriel de coupe automatique en vue de la mise en conformité</t>
  </si>
  <si>
    <t>42370</t>
  </si>
  <si>
    <t>42836</t>
  </si>
  <si>
    <t>Appareil de soudure</t>
  </si>
  <si>
    <t>42832</t>
  </si>
  <si>
    <t>42833</t>
  </si>
  <si>
    <t>2809-2022-02</t>
  </si>
  <si>
    <t>Appareils de mesure laboratoire climatisation</t>
  </si>
  <si>
    <t>43413</t>
  </si>
  <si>
    <t>3120-2022-05</t>
  </si>
  <si>
    <t>Aménagement d'un local cybermédia</t>
  </si>
  <si>
    <t>42605</t>
  </si>
  <si>
    <t>3120-2022-06</t>
  </si>
  <si>
    <t>Une imprimante 3D pour les sections infographie et technicien en informatique</t>
  </si>
  <si>
    <t>42606</t>
  </si>
  <si>
    <t>3120-2022-07</t>
  </si>
  <si>
    <t>Armoires pour le rangement des PC portables</t>
  </si>
  <si>
    <t>42608</t>
  </si>
  <si>
    <t>2113</t>
  </si>
  <si>
    <t>ELECTRICIEN INSTALLATEUR INDUSTRIEL</t>
  </si>
  <si>
    <t>2826-2022-03</t>
  </si>
  <si>
    <t>Achat de matériel spécifique pour entraîner et valider les UAA et les compétences pour les OBG  Installateur Electricien et Electricien Automaticien.</t>
  </si>
  <si>
    <t>42680</t>
  </si>
  <si>
    <t>95215-2022-01</t>
  </si>
  <si>
    <t>Achat de nouveaux équipements pour le CTA de l'Institut St-Joseph de Ciney</t>
  </si>
  <si>
    <t>43872</t>
  </si>
  <si>
    <t>MAJ éléments domotiques et électriques</t>
  </si>
  <si>
    <t>2970-2022-02</t>
  </si>
  <si>
    <t>Grande cabine de sablage permettant d'y entrer une portière de voiture.</t>
  </si>
  <si>
    <t>42240</t>
  </si>
  <si>
    <t>Cabine de sablage</t>
  </si>
  <si>
    <t>2895-2022-02</t>
  </si>
  <si>
    <t>Equitation : marcheur équestre 15M/4</t>
  </si>
  <si>
    <t>42291</t>
  </si>
  <si>
    <t>Sylviculture</t>
  </si>
  <si>
    <t>1308</t>
  </si>
  <si>
    <t>TECHNICIEN EN ENVIRONNEMENT</t>
  </si>
  <si>
    <t>3003-2022-02</t>
  </si>
  <si>
    <t>Mise en place d'un laboratoire destiné à des élèves du qualifiant (principalement TQ environnement mais aussi TQ Nursing).</t>
  </si>
  <si>
    <t>43271</t>
  </si>
  <si>
    <t>Paillasse de labo biologie</t>
  </si>
  <si>
    <t>43272</t>
  </si>
  <si>
    <t>43273</t>
  </si>
  <si>
    <t>43764</t>
  </si>
  <si>
    <t>Filet à papillons</t>
  </si>
  <si>
    <t>2806-2022-12</t>
  </si>
  <si>
    <t>Matériel lié à l’agriculture urbaine.
Le changement climatique nous impose de revoir notre mode de vie et de consommation. La manière dont nous produisons notre nourriture va devoir évoluer et les cultures hors sol ont le vent en poupe. C’est la raison pour laquelle un système d’aquaponie, qui unit la culture de plante et l’élevage de poissons, aurait tout son sens dans notre école.</t>
  </si>
  <si>
    <t>43448</t>
  </si>
  <si>
    <t>43265</t>
  </si>
  <si>
    <t>43266</t>
  </si>
  <si>
    <t>Microscope binoculaire</t>
  </si>
  <si>
    <t>43267</t>
  </si>
  <si>
    <t>43269</t>
  </si>
  <si>
    <t>Presse</t>
  </si>
  <si>
    <t>43270</t>
  </si>
  <si>
    <t>Filet à plancton, ...</t>
  </si>
  <si>
    <t>2806-2022-10</t>
  </si>
  <si>
    <t>Matériel lié à l’entretien et l’aménagement de parcs et jardins.
Les élèves inscrits en Technique de qualification en horticulture, doivent acquérir des compétences liées aux opérations nécessaires à la réalisation des travaux d’infrastructure d’un espace vert ou d’un jardin.Nous aimerions acquérir du matériel « nouvelle génération » sur accu, pour une utilisation plus respectueuse de l’environnement, sans émissions de CO2 : sécateur électrique, perche élagueuse, 2 débroussailleuses, 4 accus,...</t>
  </si>
  <si>
    <t>43438</t>
  </si>
  <si>
    <t>2826-2022-04</t>
  </si>
  <si>
    <t>Suite projet 2826-2018-01 
Acquisition d'une brosse de désherbage pour motoculteur pour nettoyer le long des bords ainsi que du matériel pour continuer à entretenir le domaine de 8ha par nos élèves des OBG Parcs&amp;Jardins et Horticulture du CEFA</t>
  </si>
  <si>
    <t>42764</t>
  </si>
  <si>
    <t>42762</t>
  </si>
  <si>
    <t>42743</t>
  </si>
  <si>
    <t>Fraise arrière pour motoculteur</t>
  </si>
  <si>
    <t>INSTITUT TECHNIQUE HORTICOLE DE LA CF/CENTRE TECHNIQUE HORTICOLE</t>
  </si>
  <si>
    <t>GEMBLOUX</t>
  </si>
  <si>
    <t>95231-2022-01</t>
  </si>
  <si>
    <t>Achat de nouveaux équipements pour le CTA en formation en agronomie des secteurs verts de Gembloux</t>
  </si>
  <si>
    <t>43867</t>
  </si>
  <si>
    <t>Tracteur</t>
  </si>
  <si>
    <t>43868</t>
  </si>
  <si>
    <t>Benne</t>
  </si>
  <si>
    <t>3117-2022-01</t>
  </si>
  <si>
    <t>Installation d'un système d'arrosage par aspersion, géré à distance via l'application "Hydrawise"</t>
  </si>
  <si>
    <t>43410</t>
  </si>
  <si>
    <t>3117-2022-02</t>
  </si>
  <si>
    <t>Achat de table d'irrigation "marée haute - marée basse" pour la culture de plantes spécifiques (ne pouvant être arrosées autrement)
Ces tables offrent l'avantage de pouvoir optimiser et rationnaliser l'eau.</t>
  </si>
  <si>
    <t>43411</t>
  </si>
  <si>
    <t>3001-2022-01</t>
  </si>
  <si>
    <t>Remplacement de matériel  usé de  l'animalerie  et aménagement  de la  partie aquariophilie en accord avec le programme</t>
  </si>
  <si>
    <t>42665</t>
  </si>
  <si>
    <t>Aquarium 300l + accessoires</t>
  </si>
  <si>
    <t>3001-2022-03</t>
  </si>
  <si>
    <t>Compléter matériel ergonomique des locaux de soins animaliers(ateliers)</t>
  </si>
  <si>
    <t>42671</t>
  </si>
  <si>
    <t>3001-2022-02</t>
  </si>
  <si>
    <t>42669</t>
  </si>
  <si>
    <t>Table de toilettage électrique</t>
  </si>
  <si>
    <t>1111</t>
  </si>
  <si>
    <t>TECHNICIEN EN AGROEQUIPEMENT</t>
  </si>
  <si>
    <t>2806-2022-13</t>
  </si>
  <si>
    <t>Maquette d’étude des fonctions électriques. Elle se présente sous la forme d’un pupitre avec :
- sur une face, la vue sérigraphiée de dessus d’un véhicule industriel permettant l’étude des fonctions électriques du « CHASSIS ».
- sur l’autre face la vue sérigraphiée d’un poste de conduite permettant l’étude des fonctions électriques de la « CABINE ».
Cette configuration permet de faire travailler simultanément et de façon indépendante deux groupes d’étudiants.</t>
  </si>
  <si>
    <t>43467</t>
  </si>
  <si>
    <t>Maquette d'études fonctions électriques (automobil</t>
  </si>
  <si>
    <t>2806-2022-14</t>
  </si>
  <si>
    <t>Kit hydraulique -débitmètre- manomètre- adaptateur afficheur de données pression débit température.
Tous ces appareils permettent la prise de mesure en atelier sur des automoteurs et l'analyse des données afin de poser un diagnostic en vue de la réparation.
Cela a l'avantage de placer les élèves en conditions réelles de travail.
Nos appareils de mesure actuels ne sont plus adaptés à l'évolution des machines agricoles d'aujourd'hui.</t>
  </si>
  <si>
    <t>43468</t>
  </si>
  <si>
    <t>2806-2022-15</t>
  </si>
  <si>
    <t>Pupitres associés à l’étude des capteurs, pré-actionneurs, actionneurs.
Cette série de pupitres, associée à l’étude des capteurs, pré-actionneurs, actionneurs se présente sous la forme de pupitres de dimensions identiques à positionner sur des tables.
Cette configuration permet aux étudiants de réaliser des activités ciblées par fonction.
Cela occasionne aussi un éventail de postes de travail pour les enseignants</t>
  </si>
  <si>
    <t>43469</t>
  </si>
  <si>
    <t>Pupitre études capteurs,... (automobile)</t>
  </si>
  <si>
    <t>2806-2022-16</t>
  </si>
  <si>
    <t>Valise d'électricité de base.
Cette valise d'exercice permet de développer les compétences suivantes:
- identification d'un composant électrique de base 
- câblage des composants électriques de base, vérification du bon fonctionnement.
- mesure des tensions, des courants et des résistances
- analyse d'un montage</t>
  </si>
  <si>
    <t>43476</t>
  </si>
  <si>
    <t>2806-2022-17</t>
  </si>
  <si>
    <t>Maquette d'un tableau de bord.
Le tableau de bord est l’interface privilégiée entre le conducteur et le véhicule.
Les tableaux de bord actuels sont multiplexés et dialoguent avec l’ensemble du véhicule. La maquette BUS C N J1939 est présentée sous la forme d’un pupitre comprenant toutes les fonctions présentes sur les tableaux de bord modernes.</t>
  </si>
  <si>
    <t>43481</t>
  </si>
  <si>
    <t>2806-2022-18</t>
  </si>
  <si>
    <t>Plieuse hydraulique 4mm.
Notre plieuse ne permet que de plier du 1 mm et malheureusement les machines actuel utilise au minimum du 3.5 mm de plus la machine de l’atelier doit subir une réparation de +/- 8000 Euros.
Le remplacement de la plieuse du 3ème degré permettra de réaliser des projets simples de réparation de machines agricoles suivant un plan réalisé en cours technique.</t>
  </si>
  <si>
    <t>43482</t>
  </si>
  <si>
    <t>2806-2022-19</t>
  </si>
  <si>
    <t>Matériel technique pour l’insémination artificielle bovine.
La maitrise de la reproduction du troupeau est fondamentale pour une bonne rentabilité de l’exploitation. La bonne pratique de l’insémination est une condition à celle-ci.Afin d’initier dans un premier temps les élèves à cette technique, l’utilisation d’un simulateur serait une solution pédagogique adaptée pour cet apprentissage. L’élève pourrait s’exercer sans stress, sans peur de mal faire ou de blesser la vache.</t>
  </si>
  <si>
    <t>43484</t>
  </si>
  <si>
    <t>Matériel insémination artificielle bovins</t>
  </si>
  <si>
    <t>1108</t>
  </si>
  <si>
    <t>OUVRIER QUALIFIE EN AGRICULTURE</t>
  </si>
  <si>
    <t>2806-2022-20</t>
  </si>
  <si>
    <t>Matériel technique pour les soins simples aux bovins – injections.
L’identification des bovins au sein de l’exploitation est une obligation légale. La pose de marques auriculaires, chez le jeune veau doit donc être maitrisée.
La bonne maitrise sanitaire du troupeau permet d’atteindre les objectifs de production et de rentabilité. Il est donc nécessaire de savoir réaliser les soins simples.l’utilisation d’un simulateur serait une solution pédagogique adaptée pour ces apprentissages.</t>
  </si>
  <si>
    <t>43485</t>
  </si>
  <si>
    <t>Matériel de soins aux bovins</t>
  </si>
  <si>
    <t>2810-2020-01</t>
  </si>
  <si>
    <t>Achat d'une serre bâchée. Premier métier chez nous passé en CPU. Elle complète le matériel afin de pouvoir préparer certaines pousses et plantes afin de pouvoir les remettre dans les zones de travail L'école a perdu son ancienne serre avec la tempête.</t>
  </si>
  <si>
    <t>38736</t>
  </si>
  <si>
    <t>2970-2022-01</t>
  </si>
  <si>
    <t>Motoculteur essence (environ 15 CV avec roto-bêche. µnécessaire dans le cadre de compétences CPU</t>
  </si>
  <si>
    <t>42239</t>
  </si>
  <si>
    <t>Population au 15 janvier 2022 certifiée</t>
  </si>
  <si>
    <t>Technicien/Technicienne en bandage-orthèse-prothè</t>
  </si>
  <si>
    <t>ARTISAN BOUCHER(E)-CHARCUTIER€</t>
  </si>
  <si>
    <t xml:space="preserve"> COMMIS(E) DE CUISINE DE COLLECTIVITE</t>
  </si>
  <si>
    <t xml:space="preserve"> Maçon/Maçonne</t>
  </si>
  <si>
    <t>MECANICIEN(NE) POLYVALENT(E) AUTOMOBILE</t>
  </si>
  <si>
    <t>MECANICIEN/MECANICIENNE AUTOMOBILE</t>
  </si>
  <si>
    <t xml:space="preserve"> Technicien / Technicienne en systèmes d’usinage</t>
  </si>
  <si>
    <t xml:space="preserve"> Jardinier/Jardinière d'aménagement</t>
  </si>
  <si>
    <t>2019-2020</t>
  </si>
  <si>
    <t>ECOLE PROFESSIONNELLE</t>
  </si>
  <si>
    <t>Rue Florent Dethier 31</t>
  </si>
  <si>
    <t>SAINT-SERVAIS</t>
  </si>
  <si>
    <t>2974-2022-01</t>
  </si>
  <si>
    <t>2974-2022-02</t>
  </si>
  <si>
    <t>Achat d'une poinçonneuse de tôle pour l'atelier soudure</t>
  </si>
  <si>
    <t>43897</t>
  </si>
  <si>
    <t>Demande pour l'installation d'une aspiration des fumées de soudure au zinc</t>
  </si>
  <si>
    <t>43899</t>
  </si>
  <si>
    <t>Rue Asty-Moulin 60</t>
  </si>
  <si>
    <t>2999-2022-01</t>
  </si>
  <si>
    <t>Demande d'achat d'un pont 4 colonnes pour le secteur garage</t>
  </si>
  <si>
    <t>43901</t>
  </si>
  <si>
    <t>Répartion des budgets 2021-2022</t>
  </si>
  <si>
    <t>SYNTHESE BUDGETS DISPONIBLES - BUDGETS DEMANDES - 2021-2022 - avec CTA</t>
  </si>
  <si>
    <t>Peu prioritaire</t>
  </si>
  <si>
    <t>non prioritaire</t>
  </si>
  <si>
    <t>option : mécanicien d'entretien, mécanicien automaticien, metallier-soudeur, cmplt en chaudronnerie, cmplt en maintenant d'équipement technique</t>
  </si>
  <si>
    <r>
      <rPr>
        <b/>
        <sz val="9"/>
        <color rgb="FF000000"/>
        <rFont val="Calibri"/>
        <family val="2"/>
      </rPr>
      <t>avis faible du fonds sectoriel</t>
    </r>
    <r>
      <rPr>
        <sz val="9"/>
        <color indexed="72"/>
        <rFont val="Calibri"/>
        <family val="2"/>
      </rPr>
      <t xml:space="preserve"> : </t>
    </r>
    <r>
      <rPr>
        <i/>
        <sz val="9"/>
        <color rgb="FF000000"/>
        <rFont val="Calibri"/>
        <family val="2"/>
      </rPr>
      <t>"Sous-videuse incroyablement chère."</t>
    </r>
    <r>
      <rPr>
        <sz val="9"/>
        <color indexed="72"/>
        <rFont val="Calibri"/>
        <family val="2"/>
      </rPr>
      <t xml:space="preserve"> - réponse : c'est une sous-videuse avec cellule de refroidissement pour correspondre aux notre AFSCA en vigueur. </t>
    </r>
  </si>
  <si>
    <t>option : Maçon</t>
  </si>
  <si>
    <t>option : coiffeur</t>
  </si>
  <si>
    <t>sèche linge</t>
  </si>
  <si>
    <t>scie à format</t>
  </si>
  <si>
    <t>option : commis de salle</t>
  </si>
  <si>
    <t xml:space="preserve">option : installateur électricien </t>
  </si>
  <si>
    <t xml:space="preserve">diminution de la quantité + option : installateur électricien </t>
  </si>
  <si>
    <t>kit de consignation électrique</t>
  </si>
  <si>
    <t>option : monteur en chauffage et sanitaire</t>
  </si>
  <si>
    <t>règle de contrôle de planéité</t>
  </si>
  <si>
    <t>miscroscope numérique haute précision</t>
  </si>
  <si>
    <t>option : couvreur-étancheur</t>
  </si>
  <si>
    <t>Budget CTA par réseau et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</si>
</sst>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_€_-;\-* #,##0.00\ _€_-;_-* &quot;-&quot;??\ _€_-;_-@_-"/>
    <numFmt numFmtId="165" formatCode="_(* #,##0.00_);_(* \(#,##0.00\);_(* &quot;-&quot;??_);_(@_)"/>
    <numFmt numFmtId="166" formatCode="_(&quot;&quot;* #,##0.00&quot; €&quot;_);_(&quot;&quot;* \(#,##0.00\)&quot; €&quot;;_(&quot;&quot;* &quot;-&quot;??&quot; €&quot;_);_(@_)"/>
    <numFmt numFmtId="167" formatCode="#,##0.00\ _€"/>
    <numFmt numFmtId="168" formatCode="_ &quot;€&quot;\ * #,##0.00_ ;_ &quot;€&quot;\ * \-#,##0.00_ ;_ &quot;€&quot;\ * &quot;-&quot;??_ ;_ @_ "/>
    <numFmt numFmtId="169" formatCode="_ * #,##0.00_ ;_ * \-#,##0.00_ ;_ * &quot;-&quot;??_ ;_ @_ "/>
    <numFmt numFmtId="170" formatCode="_-* #,##0.00\ [$€-80C]_-;\-* #,##0.00\ [$€-80C]_-;_-* &quot;-&quot;??\ [$€-80C]_-;_-@_-"/>
    <numFmt numFmtId="171" formatCode="#,##0\ _F_B"/>
    <numFmt numFmtId="172" formatCode="_(&quot;€&quot;* #,##0.00&quot;&quot;_);_(&quot;€&quot;* \(#,##0.00\)&quot;&quot;;_(&quot;€&quot;* &quot;-&quot;??&quot;&quot;_);_(@_)"/>
  </numFmts>
  <fonts count="54" x14ac:knownFonts="1">
    <font>
      <sz val="10"/>
      <color indexed="72"/>
      <name val="Verdana"/>
      <family val="2"/>
    </font>
    <font>
      <sz val="11"/>
      <color theme="1"/>
      <name val="Calibri"/>
      <family val="2"/>
      <scheme val="minor"/>
    </font>
    <font>
      <sz val="10"/>
      <color indexed="72"/>
      <name val="Verdana"/>
      <family val="2"/>
    </font>
    <font>
      <b/>
      <sz val="10"/>
      <color indexed="72"/>
      <name val="Verdana"/>
      <family val="2"/>
    </font>
    <font>
      <sz val="10"/>
      <name val="Arial"/>
      <family val="2"/>
    </font>
    <font>
      <sz val="8"/>
      <color indexed="72"/>
      <name val="Calibri"/>
      <family val="2"/>
    </font>
    <font>
      <sz val="9"/>
      <color indexed="72"/>
      <name val="Calibri"/>
      <family val="2"/>
    </font>
    <font>
      <b/>
      <sz val="9"/>
      <name val="Calibri"/>
      <family val="2"/>
    </font>
    <font>
      <b/>
      <sz val="12"/>
      <name val="Arial"/>
      <family val="2"/>
    </font>
    <font>
      <b/>
      <sz val="12"/>
      <color indexed="18"/>
      <name val="Arial"/>
      <family val="2"/>
    </font>
    <font>
      <sz val="11"/>
      <color indexed="8"/>
      <name val="Calibri"/>
      <family val="2"/>
    </font>
    <font>
      <sz val="12"/>
      <name val="Arial"/>
      <family val="2"/>
    </font>
    <font>
      <b/>
      <sz val="12"/>
      <color indexed="10"/>
      <name val="Arial"/>
      <family val="2"/>
    </font>
    <font>
      <b/>
      <sz val="12"/>
      <color indexed="56"/>
      <name val="Arial"/>
      <family val="2"/>
    </font>
    <font>
      <b/>
      <sz val="10"/>
      <name val="Arial"/>
      <family val="2"/>
    </font>
    <font>
      <sz val="12"/>
      <color indexed="72"/>
      <name val="Verdana"/>
      <family val="2"/>
    </font>
    <font>
      <b/>
      <sz val="12"/>
      <color indexed="72"/>
      <name val="Verdana"/>
      <family val="2"/>
    </font>
    <font>
      <b/>
      <i/>
      <sz val="12"/>
      <name val="Arial"/>
      <family val="2"/>
    </font>
    <font>
      <b/>
      <sz val="12"/>
      <color indexed="57"/>
      <name val="Arial"/>
      <family val="2"/>
    </font>
    <font>
      <sz val="12"/>
      <color indexed="10"/>
      <name val="Arial"/>
      <family val="2"/>
    </font>
    <font>
      <b/>
      <sz val="12"/>
      <color indexed="58"/>
      <name val="Arial"/>
      <family val="2"/>
    </font>
    <font>
      <sz val="12"/>
      <color indexed="57"/>
      <name val="Arial"/>
      <family val="2"/>
    </font>
    <font>
      <b/>
      <sz val="12"/>
      <color indexed="63"/>
      <name val="Arial"/>
      <family val="2"/>
    </font>
    <font>
      <b/>
      <i/>
      <sz val="10"/>
      <name val="Arial"/>
      <family val="2"/>
    </font>
    <font>
      <b/>
      <sz val="10"/>
      <color indexed="10"/>
      <name val="Arial"/>
      <family val="2"/>
    </font>
    <font>
      <b/>
      <sz val="10"/>
      <name val="Verdana"/>
      <family val="2"/>
    </font>
    <font>
      <sz val="10"/>
      <name val="Verdana"/>
      <family val="2"/>
    </font>
    <font>
      <sz val="11"/>
      <color theme="1"/>
      <name val="Calibri"/>
      <family val="2"/>
      <scheme val="minor"/>
    </font>
    <font>
      <b/>
      <sz val="8"/>
      <color theme="1"/>
      <name val="Calibri"/>
      <family val="2"/>
    </font>
    <font>
      <b/>
      <sz val="12"/>
      <color rgb="FFFF0000"/>
      <name val="Arial"/>
      <family val="2"/>
    </font>
    <font>
      <sz val="10"/>
      <color rgb="FFFF0000"/>
      <name val="Arial"/>
      <family val="2"/>
    </font>
    <font>
      <sz val="10"/>
      <color rgb="FFFF0000"/>
      <name val="Verdana"/>
      <family val="2"/>
    </font>
    <font>
      <sz val="8"/>
      <color indexed="72"/>
      <name val="Verdana"/>
      <family val="2"/>
    </font>
    <font>
      <sz val="9"/>
      <color theme="1"/>
      <name val="Calibri"/>
      <family val="2"/>
      <scheme val="minor"/>
    </font>
    <font>
      <u/>
      <sz val="10"/>
      <color indexed="12"/>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9"/>
      <color rgb="FF000000"/>
      <name val="Calibri"/>
      <family val="2"/>
    </font>
    <font>
      <i/>
      <sz val="9"/>
      <color rgb="FF000000"/>
      <name val="Calibri"/>
      <family val="2"/>
    </font>
    <font>
      <sz val="9"/>
      <color indexed="81"/>
      <name val="Tahoma"/>
      <family val="2"/>
    </font>
    <font>
      <b/>
      <sz val="9"/>
      <color indexed="81"/>
      <name val="Tahoma"/>
      <family val="2"/>
    </font>
  </fonts>
  <fills count="36">
    <fill>
      <patternFill patternType="none"/>
    </fill>
    <fill>
      <patternFill patternType="gray125"/>
    </fill>
    <fill>
      <patternFill patternType="solid">
        <fgColor indexed="40"/>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
      <patternFill patternType="solid">
        <fgColor indexed="17"/>
        <bgColor indexed="64"/>
      </patternFill>
    </fill>
    <fill>
      <patternFill patternType="solid">
        <fgColor indexed="42"/>
        <bgColor indexed="64"/>
      </patternFill>
    </fill>
    <fill>
      <patternFill patternType="solid">
        <fgColor indexed="11"/>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5" tint="0.59999389629810485"/>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10"/>
      </left>
      <right style="medium">
        <color indexed="10"/>
      </right>
      <top style="medium">
        <color indexed="10"/>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10"/>
      </left>
      <right style="medium">
        <color indexed="10"/>
      </right>
      <top/>
      <bottom style="medium">
        <color indexed="1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10"/>
      </left>
      <right/>
      <top/>
      <bottom/>
      <diagonal/>
    </border>
    <border>
      <left/>
      <right/>
      <top style="medium">
        <color indexed="10"/>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auto="1"/>
      </top>
      <bottom style="thin">
        <color indexed="64"/>
      </bottom>
      <diagonal/>
    </border>
  </borders>
  <cellStyleXfs count="62">
    <xf numFmtId="0" fontId="0" fillId="0" borderId="0"/>
    <xf numFmtId="44" fontId="4" fillId="0" borderId="0" applyFont="0" applyFill="0" applyBorder="0" applyAlignment="0" applyProtection="0"/>
    <xf numFmtId="165" fontId="2" fillId="0" borderId="0" applyFont="0" applyFill="0" applyBorder="0" applyAlignment="0" applyProtection="0"/>
    <xf numFmtId="169" fontId="10" fillId="0" borderId="0" applyFont="0" applyFill="0" applyBorder="0" applyAlignment="0" applyProtection="0"/>
    <xf numFmtId="166" fontId="2" fillId="0" borderId="0" applyFont="0" applyFill="0" applyBorder="0" applyAlignment="0" applyProtection="0"/>
    <xf numFmtId="168" fontId="10" fillId="0" borderId="0" applyFont="0" applyFill="0" applyBorder="0" applyAlignment="0" applyProtection="0"/>
    <xf numFmtId="0" fontId="27" fillId="0" borderId="0"/>
    <xf numFmtId="0" fontId="4" fillId="0" borderId="0"/>
    <xf numFmtId="0" fontId="4" fillId="0" borderId="0"/>
    <xf numFmtId="9" fontId="10"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0" fontId="10" fillId="23"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 fillId="0" borderId="0"/>
    <xf numFmtId="0" fontId="10" fillId="24"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17" borderId="0" applyNumberFormat="0" applyBorder="0" applyAlignment="0" applyProtection="0"/>
    <xf numFmtId="0" fontId="10" fillId="25"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35" fillId="27"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0" fillId="18" borderId="0" applyNumberFormat="0" applyBorder="0" applyAlignment="0" applyProtection="0"/>
    <xf numFmtId="0" fontId="37" fillId="31" borderId="47" applyNumberFormat="0" applyAlignment="0" applyProtection="0"/>
    <xf numFmtId="0" fontId="49" fillId="32" borderId="49" applyNumberFormat="0" applyAlignment="0" applyProtection="0"/>
    <xf numFmtId="0" fontId="44" fillId="0" borderId="0" applyNumberFormat="0" applyFill="0" applyBorder="0" applyAlignment="0" applyProtection="0"/>
    <xf numFmtId="0" fontId="42" fillId="19" borderId="0" applyNumberFormat="0" applyBorder="0" applyAlignment="0" applyProtection="0"/>
    <xf numFmtId="0" fontId="46" fillId="0" borderId="51" applyNumberFormat="0" applyFill="0" applyAlignment="0" applyProtection="0"/>
    <xf numFmtId="0" fontId="47" fillId="0" borderId="52" applyNumberFormat="0" applyFill="0" applyAlignment="0" applyProtection="0"/>
    <xf numFmtId="0" fontId="48" fillId="0" borderId="53" applyNumberFormat="0" applyFill="0" applyAlignment="0" applyProtection="0"/>
    <xf numFmtId="0" fontId="48" fillId="0" borderId="0" applyNumberFormat="0" applyFill="0" applyBorder="0" applyAlignment="0" applyProtection="0"/>
    <xf numFmtId="0" fontId="39" fillId="22" borderId="47" applyNumberFormat="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8" fillId="0" borderId="48"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34" borderId="0" applyNumberFormat="0" applyBorder="0" applyAlignment="0" applyProtection="0"/>
    <xf numFmtId="0" fontId="2" fillId="0" borderId="0"/>
    <xf numFmtId="0" fontId="2" fillId="33" borderId="50" applyNumberFormat="0" applyFont="0" applyAlignment="0" applyProtection="0"/>
    <xf numFmtId="0" fontId="43" fillId="31" borderId="54"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2" fontId="2" fillId="0" borderId="0" applyFont="0" applyFill="0" applyBorder="0" applyAlignment="0" applyProtection="0"/>
    <xf numFmtId="0" fontId="2" fillId="0" borderId="0"/>
    <xf numFmtId="0" fontId="4" fillId="0" borderId="0"/>
  </cellStyleXfs>
  <cellXfs count="296">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49" fontId="28" fillId="11" borderId="1" xfId="7" applyNumberFormat="1" applyFont="1" applyFill="1" applyBorder="1" applyAlignment="1" applyProtection="1">
      <alignment horizontal="center" vertical="center" textRotation="90" wrapText="1"/>
      <protection hidden="1"/>
    </xf>
    <xf numFmtId="1" fontId="28" fillId="11" borderId="1" xfId="7" applyNumberFormat="1" applyFont="1" applyFill="1" applyBorder="1" applyAlignment="1" applyProtection="1">
      <alignment horizontal="center" vertical="center" textRotation="90" wrapText="1"/>
      <protection hidden="1"/>
    </xf>
    <xf numFmtId="49" fontId="28" fillId="11" borderId="1" xfId="7" applyNumberFormat="1" applyFont="1" applyFill="1" applyBorder="1" applyAlignment="1" applyProtection="1">
      <alignment horizontal="left" vertical="center" wrapText="1"/>
    </xf>
    <xf numFmtId="49" fontId="28" fillId="11" borderId="1" xfId="7" applyNumberFormat="1" applyFont="1" applyFill="1" applyBorder="1" applyAlignment="1" applyProtection="1">
      <alignment horizontal="left" vertical="center" wrapText="1"/>
      <protection hidden="1"/>
    </xf>
    <xf numFmtId="49" fontId="28" fillId="11" borderId="1" xfId="7" applyNumberFormat="1" applyFont="1" applyFill="1" applyBorder="1" applyAlignment="1" applyProtection="1">
      <alignment horizontal="center" vertical="center" wrapText="1"/>
      <protection hidden="1"/>
    </xf>
    <xf numFmtId="49" fontId="28" fillId="11" borderId="1" xfId="7" applyNumberFormat="1" applyFont="1" applyFill="1" applyBorder="1" applyAlignment="1" applyProtection="1">
      <alignment vertical="center" wrapText="1"/>
      <protection hidden="1"/>
    </xf>
    <xf numFmtId="0" fontId="28" fillId="11" borderId="1" xfId="7" applyNumberFormat="1" applyFont="1" applyFill="1" applyBorder="1" applyAlignment="1" applyProtection="1">
      <alignment vertical="center" wrapText="1"/>
      <protection hidden="1"/>
    </xf>
    <xf numFmtId="165" fontId="28" fillId="11" borderId="1" xfId="2" applyFont="1" applyFill="1" applyBorder="1" applyAlignment="1" applyProtection="1">
      <alignment horizontal="center" vertical="center" wrapText="1"/>
      <protection hidden="1"/>
    </xf>
    <xf numFmtId="165" fontId="28" fillId="11" borderId="1" xfId="2" applyFont="1" applyFill="1" applyBorder="1" applyAlignment="1" applyProtection="1">
      <alignment horizontal="center" vertical="center" textRotation="90" wrapText="1"/>
      <protection hidden="1"/>
    </xf>
    <xf numFmtId="0" fontId="28" fillId="12" borderId="1" xfId="7" applyFont="1" applyFill="1" applyBorder="1" applyAlignment="1" applyProtection="1">
      <alignment horizontal="center" vertical="center" textRotation="90" wrapText="1"/>
      <protection hidden="1"/>
    </xf>
    <xf numFmtId="0" fontId="28" fillId="12" borderId="1" xfId="7" applyFont="1" applyFill="1" applyBorder="1" applyAlignment="1" applyProtection="1">
      <alignment horizontal="left" vertical="center" wrapText="1"/>
      <protection hidden="1"/>
    </xf>
    <xf numFmtId="0" fontId="28" fillId="12" borderId="1" xfId="7" applyFont="1" applyFill="1" applyBorder="1" applyAlignment="1" applyProtection="1">
      <alignment horizontal="center" vertical="center" wrapText="1"/>
      <protection hidden="1"/>
    </xf>
    <xf numFmtId="0" fontId="28" fillId="11" borderId="1" xfId="7" applyFont="1" applyFill="1" applyBorder="1" applyAlignment="1" applyProtection="1">
      <alignment horizontal="center" vertical="center" wrapText="1"/>
      <protection hidden="1"/>
    </xf>
    <xf numFmtId="2" fontId="28" fillId="11" borderId="1" xfId="4" applyNumberFormat="1" applyFont="1" applyFill="1" applyBorder="1" applyAlignment="1" applyProtection="1">
      <alignment horizontal="center" vertical="center" wrapText="1"/>
      <protection hidden="1"/>
    </xf>
    <xf numFmtId="44" fontId="28" fillId="11" borderId="1" xfId="4" applyNumberFormat="1" applyFont="1" applyFill="1" applyBorder="1" applyAlignment="1" applyProtection="1">
      <alignment horizontal="center" vertical="center" wrapText="1"/>
      <protection hidden="1"/>
    </xf>
    <xf numFmtId="0" fontId="5" fillId="0" borderId="0" xfId="0" applyFont="1"/>
    <xf numFmtId="0" fontId="6" fillId="0" borderId="0" xfId="0" applyFont="1"/>
    <xf numFmtId="0" fontId="6" fillId="0" borderId="0" xfId="0" applyFont="1" applyAlignment="1">
      <alignment horizontal="center"/>
    </xf>
    <xf numFmtId="1" fontId="6" fillId="0" borderId="0" xfId="0" applyNumberFormat="1" applyFont="1" applyAlignment="1">
      <alignment horizontal="center"/>
    </xf>
    <xf numFmtId="0" fontId="6" fillId="0" borderId="0" xfId="0" applyFont="1" applyAlignment="1"/>
    <xf numFmtId="167" fontId="6" fillId="0" borderId="0" xfId="0" applyNumberFormat="1" applyFont="1"/>
    <xf numFmtId="0" fontId="7" fillId="0" borderId="0" xfId="0" applyFont="1" applyAlignment="1">
      <alignment horizontal="center"/>
    </xf>
    <xf numFmtId="1" fontId="7" fillId="0" borderId="0" xfId="0" applyNumberFormat="1" applyFont="1" applyAlignment="1">
      <alignment horizontal="center"/>
    </xf>
    <xf numFmtId="0" fontId="7" fillId="0" borderId="0" xfId="0" applyFont="1"/>
    <xf numFmtId="0" fontId="7" fillId="0" borderId="0" xfId="0" applyFont="1" applyAlignment="1"/>
    <xf numFmtId="167" fontId="7" fillId="0" borderId="0" xfId="0" applyNumberFormat="1" applyFont="1"/>
    <xf numFmtId="0" fontId="8" fillId="0" borderId="0" xfId="6" applyFont="1" applyAlignment="1">
      <alignment horizontal="center" vertical="top" wrapText="1"/>
    </xf>
    <xf numFmtId="0" fontId="4" fillId="0" borderId="0" xfId="6" applyFont="1"/>
    <xf numFmtId="44" fontId="11" fillId="0" borderId="0" xfId="5" applyNumberFormat="1" applyFont="1"/>
    <xf numFmtId="0" fontId="4" fillId="0" borderId="0" xfId="6" applyFont="1" applyAlignment="1">
      <alignment horizontal="center"/>
    </xf>
    <xf numFmtId="10" fontId="4" fillId="0" borderId="0" xfId="9" applyNumberFormat="1" applyFont="1"/>
    <xf numFmtId="0" fontId="8" fillId="0" borderId="0" xfId="6" applyFont="1"/>
    <xf numFmtId="0" fontId="4" fillId="13" borderId="0" xfId="6" applyFont="1" applyFill="1"/>
    <xf numFmtId="165" fontId="4" fillId="0" borderId="0" xfId="2" applyFont="1"/>
    <xf numFmtId="0" fontId="27" fillId="0" borderId="0" xfId="6"/>
    <xf numFmtId="0" fontId="9" fillId="14" borderId="0" xfId="6" applyFont="1" applyFill="1" applyBorder="1" applyAlignment="1">
      <alignment horizontal="center" vertical="top" wrapText="1"/>
    </xf>
    <xf numFmtId="0" fontId="11" fillId="0" borderId="0" xfId="6" applyFont="1"/>
    <xf numFmtId="3" fontId="12" fillId="6" borderId="6" xfId="6" applyNumberFormat="1" applyFont="1" applyFill="1" applyBorder="1" applyAlignment="1">
      <alignment horizontal="center"/>
    </xf>
    <xf numFmtId="3" fontId="12" fillId="4" borderId="6" xfId="6" applyNumberFormat="1" applyFont="1" applyFill="1" applyBorder="1" applyAlignment="1">
      <alignment horizontal="center"/>
    </xf>
    <xf numFmtId="3" fontId="12" fillId="0" borderId="7" xfId="6" applyNumberFormat="1" applyFont="1" applyFill="1" applyBorder="1" applyAlignment="1">
      <alignment horizontal="center"/>
    </xf>
    <xf numFmtId="0" fontId="15" fillId="0" borderId="13" xfId="0" applyFont="1" applyBorder="1" applyAlignment="1">
      <alignment vertical="center" wrapText="1"/>
    </xf>
    <xf numFmtId="0" fontId="9" fillId="0" borderId="0" xfId="6" applyFont="1" applyFill="1" applyBorder="1" applyAlignment="1">
      <alignment horizontal="center" vertical="top" wrapText="1"/>
    </xf>
    <xf numFmtId="164" fontId="12" fillId="6" borderId="15" xfId="3" applyNumberFormat="1" applyFont="1" applyFill="1" applyBorder="1" applyAlignment="1">
      <alignment horizontal="center"/>
    </xf>
    <xf numFmtId="164" fontId="12" fillId="4" borderId="15" xfId="3" applyNumberFormat="1" applyFont="1" applyFill="1" applyBorder="1" applyAlignment="1">
      <alignment horizontal="center" vertical="top" wrapText="1"/>
    </xf>
    <xf numFmtId="3" fontId="12" fillId="0" borderId="0" xfId="6" applyNumberFormat="1" applyFont="1" applyFill="1" applyBorder="1" applyAlignment="1">
      <alignment vertical="top" wrapText="1"/>
    </xf>
    <xf numFmtId="0" fontId="11" fillId="0" borderId="0" xfId="6" applyFont="1" applyAlignment="1">
      <alignment horizontal="center" vertical="top" wrapText="1"/>
    </xf>
    <xf numFmtId="0" fontId="11" fillId="0" borderId="0" xfId="6" applyFont="1" applyAlignment="1">
      <alignment vertical="top" wrapText="1"/>
    </xf>
    <xf numFmtId="3" fontId="4" fillId="0" borderId="0" xfId="6" applyNumberFormat="1" applyFont="1"/>
    <xf numFmtId="164" fontId="4" fillId="0" borderId="0" xfId="3" applyNumberFormat="1" applyFont="1"/>
    <xf numFmtId="10" fontId="8" fillId="0" borderId="0" xfId="6" applyNumberFormat="1" applyFont="1" applyBorder="1"/>
    <xf numFmtId="0" fontId="8" fillId="0" borderId="0" xfId="6" applyFont="1" applyBorder="1" applyAlignment="1">
      <alignment horizontal="center" vertical="top" wrapText="1"/>
    </xf>
    <xf numFmtId="0" fontId="8" fillId="0" borderId="0" xfId="6" applyFont="1" applyBorder="1" applyAlignment="1">
      <alignment vertical="top" wrapText="1"/>
    </xf>
    <xf numFmtId="44" fontId="17" fillId="0" borderId="0" xfId="5" applyNumberFormat="1" applyFont="1"/>
    <xf numFmtId="3" fontId="11" fillId="4" borderId="25" xfId="8" applyNumberFormat="1" applyFont="1" applyFill="1" applyBorder="1" applyAlignment="1" applyProtection="1">
      <alignment vertical="top" wrapText="1"/>
    </xf>
    <xf numFmtId="3" fontId="8" fillId="0" borderId="25" xfId="6" applyNumberFormat="1" applyFont="1" applyBorder="1" applyAlignment="1">
      <alignment vertical="top" wrapText="1"/>
    </xf>
    <xf numFmtId="3" fontId="8" fillId="0" borderId="0" xfId="6" applyNumberFormat="1" applyFont="1" applyBorder="1" applyAlignment="1">
      <alignment vertical="top" wrapText="1"/>
    </xf>
    <xf numFmtId="3" fontId="27" fillId="0" borderId="0" xfId="6" applyNumberFormat="1" applyBorder="1" applyAlignment="1">
      <alignment vertical="center"/>
    </xf>
    <xf numFmtId="3" fontId="11" fillId="0" borderId="0" xfId="6" applyNumberFormat="1" applyFont="1" applyFill="1"/>
    <xf numFmtId="164" fontId="8" fillId="0" borderId="0" xfId="3" applyNumberFormat="1" applyFont="1"/>
    <xf numFmtId="44" fontId="8" fillId="6" borderId="26" xfId="5" applyNumberFormat="1" applyFont="1" applyFill="1" applyBorder="1"/>
    <xf numFmtId="0" fontId="8" fillId="0" borderId="27" xfId="6" applyFont="1" applyBorder="1" applyAlignment="1">
      <alignment horizontal="center" vertical="top" wrapText="1"/>
    </xf>
    <xf numFmtId="44" fontId="4" fillId="0" borderId="0" xfId="6" applyNumberFormat="1" applyFont="1"/>
    <xf numFmtId="0" fontId="8" fillId="0" borderId="1" xfId="6" applyFont="1" applyBorder="1" applyAlignment="1">
      <alignment vertical="top" wrapText="1"/>
    </xf>
    <xf numFmtId="3" fontId="8" fillId="0" borderId="1" xfId="6" applyNumberFormat="1" applyFont="1" applyBorder="1" applyAlignment="1">
      <alignment vertical="top" wrapText="1"/>
    </xf>
    <xf numFmtId="3" fontId="11" fillId="0" borderId="0" xfId="6" applyNumberFormat="1" applyFont="1"/>
    <xf numFmtId="0" fontId="8" fillId="0" borderId="28" xfId="6" applyFont="1" applyBorder="1" applyAlignment="1">
      <alignment horizontal="center" vertical="top" wrapText="1"/>
    </xf>
    <xf numFmtId="3" fontId="8" fillId="0" borderId="31" xfId="6" applyNumberFormat="1" applyFont="1" applyBorder="1" applyAlignment="1">
      <alignment vertical="top" wrapText="1"/>
    </xf>
    <xf numFmtId="3" fontId="8" fillId="0" borderId="0" xfId="6" applyNumberFormat="1" applyFont="1" applyBorder="1" applyAlignment="1"/>
    <xf numFmtId="164" fontId="8" fillId="0" borderId="0" xfId="3" applyNumberFormat="1" applyFont="1" applyBorder="1" applyAlignment="1"/>
    <xf numFmtId="0" fontId="8" fillId="0" borderId="32" xfId="6" applyFont="1" applyBorder="1" applyAlignment="1">
      <alignment horizontal="center" vertical="top" wrapText="1"/>
    </xf>
    <xf numFmtId="3" fontId="11" fillId="0" borderId="1" xfId="6" applyNumberFormat="1" applyFont="1" applyBorder="1" applyAlignment="1">
      <alignment vertical="top" wrapText="1"/>
    </xf>
    <xf numFmtId="3" fontId="11" fillId="0" borderId="33" xfId="6" applyNumberFormat="1" applyFont="1" applyBorder="1" applyAlignment="1">
      <alignment vertical="top" wrapText="1"/>
    </xf>
    <xf numFmtId="3" fontId="8" fillId="0" borderId="34" xfId="6" applyNumberFormat="1" applyFont="1" applyBorder="1" applyAlignment="1">
      <alignment vertical="top" wrapText="1"/>
    </xf>
    <xf numFmtId="3" fontId="12" fillId="0" borderId="35" xfId="6" applyNumberFormat="1" applyFont="1" applyBorder="1" applyAlignment="1">
      <alignment vertical="top" wrapText="1"/>
    </xf>
    <xf numFmtId="10" fontId="8" fillId="6" borderId="0" xfId="6" applyNumberFormat="1" applyFont="1" applyFill="1" applyBorder="1"/>
    <xf numFmtId="0" fontId="11" fillId="0" borderId="0" xfId="6" applyFont="1" applyBorder="1" applyAlignment="1">
      <alignment vertical="top" wrapText="1"/>
    </xf>
    <xf numFmtId="3" fontId="11" fillId="0" borderId="0" xfId="6" applyNumberFormat="1" applyFont="1" applyBorder="1" applyAlignment="1">
      <alignment vertical="top" wrapText="1"/>
    </xf>
    <xf numFmtId="3" fontId="12" fillId="0" borderId="0" xfId="6" applyNumberFormat="1" applyFont="1" applyBorder="1" applyAlignment="1">
      <alignment vertical="top" wrapText="1"/>
    </xf>
    <xf numFmtId="10" fontId="12" fillId="6" borderId="0" xfId="6" applyNumberFormat="1" applyFont="1" applyFill="1" applyBorder="1"/>
    <xf numFmtId="3" fontId="12" fillId="6" borderId="0" xfId="6" applyNumberFormat="1" applyFont="1" applyFill="1" applyBorder="1"/>
    <xf numFmtId="164" fontId="9" fillId="0" borderId="0" xfId="3" applyNumberFormat="1" applyFont="1" applyFill="1" applyBorder="1"/>
    <xf numFmtId="3" fontId="8" fillId="0" borderId="34" xfId="6" applyNumberFormat="1" applyFont="1" applyBorder="1" applyAlignment="1">
      <alignment horizontal="center" vertical="top" wrapText="1"/>
    </xf>
    <xf numFmtId="10" fontId="8" fillId="0" borderId="36" xfId="6" applyNumberFormat="1" applyFont="1" applyFill="1" applyBorder="1"/>
    <xf numFmtId="10" fontId="8" fillId="6" borderId="36" xfId="6" applyNumberFormat="1" applyFont="1" applyFill="1" applyBorder="1"/>
    <xf numFmtId="164" fontId="9" fillId="7" borderId="34" xfId="3" applyNumberFormat="1" applyFont="1" applyFill="1" applyBorder="1"/>
    <xf numFmtId="10" fontId="9" fillId="7" borderId="34" xfId="6" applyNumberFormat="1" applyFont="1" applyFill="1" applyBorder="1"/>
    <xf numFmtId="44" fontId="8" fillId="7" borderId="34" xfId="5" applyNumberFormat="1" applyFont="1" applyFill="1" applyBorder="1"/>
    <xf numFmtId="44" fontId="8" fillId="6" borderId="0" xfId="5" applyNumberFormat="1" applyFont="1" applyFill="1" applyBorder="1"/>
    <xf numFmtId="44" fontId="8" fillId="0" borderId="0" xfId="6" applyNumberFormat="1" applyFont="1"/>
    <xf numFmtId="0" fontId="18" fillId="0" borderId="0" xfId="6" applyFont="1"/>
    <xf numFmtId="0" fontId="19" fillId="0" borderId="0" xfId="6" applyFont="1"/>
    <xf numFmtId="3" fontId="8" fillId="0" borderId="0" xfId="6" applyNumberFormat="1" applyFont="1"/>
    <xf numFmtId="0" fontId="20" fillId="9" borderId="22" xfId="6" applyFont="1" applyFill="1" applyBorder="1" applyAlignment="1">
      <alignment vertical="top" wrapText="1"/>
    </xf>
    <xf numFmtId="0" fontId="20" fillId="9" borderId="23" xfId="6" applyFont="1" applyFill="1" applyBorder="1" applyAlignment="1">
      <alignment vertical="top" wrapText="1"/>
    </xf>
    <xf numFmtId="44" fontId="8" fillId="9" borderId="39" xfId="5" applyNumberFormat="1" applyFont="1" applyFill="1" applyBorder="1"/>
    <xf numFmtId="0" fontId="8" fillId="0" borderId="12" xfId="6" applyFont="1" applyBorder="1" applyAlignment="1">
      <alignment horizontal="center" vertical="top" wrapText="1"/>
    </xf>
    <xf numFmtId="170" fontId="8" fillId="9" borderId="10" xfId="5" applyNumberFormat="1" applyFont="1" applyFill="1" applyBorder="1"/>
    <xf numFmtId="170" fontId="8" fillId="0" borderId="21" xfId="6" applyNumberFormat="1" applyFont="1" applyBorder="1" applyAlignment="1">
      <alignment horizontal="center" vertical="top" wrapText="1"/>
    </xf>
    <xf numFmtId="170" fontId="8" fillId="0" borderId="12" xfId="6" applyNumberFormat="1" applyFont="1" applyBorder="1"/>
    <xf numFmtId="0" fontId="30" fillId="13" borderId="0" xfId="6" applyFont="1" applyFill="1"/>
    <xf numFmtId="44" fontId="8" fillId="9" borderId="40" xfId="5" applyNumberFormat="1" applyFont="1" applyFill="1" applyBorder="1"/>
    <xf numFmtId="0" fontId="8" fillId="0" borderId="30" xfId="6" applyFont="1" applyBorder="1" applyAlignment="1">
      <alignment horizontal="center" vertical="top" wrapText="1"/>
    </xf>
    <xf numFmtId="170" fontId="8" fillId="9" borderId="29" xfId="5" applyNumberFormat="1" applyFont="1" applyFill="1" applyBorder="1"/>
    <xf numFmtId="170" fontId="8" fillId="0" borderId="1" xfId="6" applyNumberFormat="1" applyFont="1" applyBorder="1" applyAlignment="1">
      <alignment horizontal="center" vertical="top" wrapText="1"/>
    </xf>
    <xf numFmtId="170" fontId="8" fillId="0" borderId="30" xfId="6" applyNumberFormat="1" applyFont="1" applyBorder="1"/>
    <xf numFmtId="44" fontId="8" fillId="9" borderId="41" xfId="5" applyNumberFormat="1" applyFont="1" applyFill="1" applyBorder="1"/>
    <xf numFmtId="0" fontId="8" fillId="0" borderId="20" xfId="6" applyFont="1" applyBorder="1" applyAlignment="1">
      <alignment horizontal="center" vertical="top" wrapText="1"/>
    </xf>
    <xf numFmtId="170" fontId="8" fillId="9" borderId="18" xfId="5" applyNumberFormat="1" applyFont="1" applyFill="1" applyBorder="1"/>
    <xf numFmtId="170" fontId="8" fillId="0" borderId="22" xfId="6" applyNumberFormat="1" applyFont="1" applyBorder="1" applyAlignment="1">
      <alignment horizontal="center" vertical="top" wrapText="1"/>
    </xf>
    <xf numFmtId="170" fontId="8" fillId="0" borderId="20" xfId="6" applyNumberFormat="1" applyFont="1" applyBorder="1"/>
    <xf numFmtId="3" fontId="27" fillId="0" borderId="0" xfId="6" applyNumberFormat="1" applyFill="1" applyBorder="1" applyAlignment="1">
      <alignment vertical="center"/>
    </xf>
    <xf numFmtId="0" fontId="21" fillId="0" borderId="0" xfId="6" applyFont="1"/>
    <xf numFmtId="44" fontId="12" fillId="6" borderId="36" xfId="5" applyNumberFormat="1" applyFont="1" applyFill="1" applyBorder="1"/>
    <xf numFmtId="44" fontId="12" fillId="4" borderId="36" xfId="5" applyNumberFormat="1" applyFont="1" applyFill="1" applyBorder="1"/>
    <xf numFmtId="3" fontId="8" fillId="0" borderId="0" xfId="6" applyNumberFormat="1" applyFont="1" applyBorder="1" applyAlignment="1">
      <alignment horizontal="center" vertical="top" wrapText="1"/>
    </xf>
    <xf numFmtId="10" fontId="8" fillId="0" borderId="0" xfId="6" applyNumberFormat="1" applyFont="1" applyFill="1" applyBorder="1"/>
    <xf numFmtId="44" fontId="12" fillId="10" borderId="36" xfId="5" applyNumberFormat="1" applyFont="1" applyFill="1" applyBorder="1"/>
    <xf numFmtId="164" fontId="9" fillId="6" borderId="7" xfId="3" applyNumberFormat="1" applyFont="1" applyFill="1" applyBorder="1"/>
    <xf numFmtId="10" fontId="9" fillId="6" borderId="0" xfId="6" applyNumberFormat="1" applyFont="1" applyFill="1" applyBorder="1"/>
    <xf numFmtId="4" fontId="12" fillId="6" borderId="0" xfId="6" applyNumberFormat="1" applyFont="1" applyFill="1" applyBorder="1"/>
    <xf numFmtId="164" fontId="9" fillId="6" borderId="0" xfId="3" applyNumberFormat="1" applyFont="1" applyFill="1" applyBorder="1"/>
    <xf numFmtId="0" fontId="22" fillId="3" borderId="22" xfId="6" applyFont="1" applyFill="1" applyBorder="1" applyAlignment="1">
      <alignment vertical="top" wrapText="1"/>
    </xf>
    <xf numFmtId="0" fontId="22" fillId="3" borderId="23" xfId="6" applyFont="1" applyFill="1" applyBorder="1" applyAlignment="1">
      <alignment vertical="top" wrapText="1"/>
    </xf>
    <xf numFmtId="44" fontId="8" fillId="3" borderId="39" xfId="5" applyNumberFormat="1" applyFont="1" applyFill="1" applyBorder="1"/>
    <xf numFmtId="44" fontId="8" fillId="2" borderId="42" xfId="5" applyNumberFormat="1" applyFont="1" applyFill="1" applyBorder="1"/>
    <xf numFmtId="44" fontId="8" fillId="3" borderId="10" xfId="5" applyNumberFormat="1" applyFont="1" applyFill="1" applyBorder="1"/>
    <xf numFmtId="0" fontId="8" fillId="0" borderId="21" xfId="6" applyFont="1" applyBorder="1" applyAlignment="1">
      <alignment horizontal="center" vertical="top" wrapText="1"/>
    </xf>
    <xf numFmtId="44" fontId="8" fillId="3" borderId="40" xfId="5" applyNumberFormat="1" applyFont="1" applyFill="1" applyBorder="1"/>
    <xf numFmtId="44" fontId="8" fillId="2" borderId="43" xfId="5" applyNumberFormat="1" applyFont="1" applyFill="1" applyBorder="1"/>
    <xf numFmtId="44" fontId="8" fillId="3" borderId="29" xfId="5" applyNumberFormat="1" applyFont="1" applyFill="1" applyBorder="1"/>
    <xf numFmtId="0" fontId="8" fillId="0" borderId="1" xfId="6" applyFont="1" applyBorder="1" applyAlignment="1">
      <alignment horizontal="center" vertical="top" wrapText="1"/>
    </xf>
    <xf numFmtId="44" fontId="4" fillId="13" borderId="0" xfId="6" applyNumberFormat="1" applyFont="1" applyFill="1"/>
    <xf numFmtId="44" fontId="8" fillId="3" borderId="41" xfId="5" applyNumberFormat="1" applyFont="1" applyFill="1" applyBorder="1"/>
    <xf numFmtId="44" fontId="8" fillId="2" borderId="44" xfId="5" applyNumberFormat="1" applyFont="1" applyFill="1" applyBorder="1"/>
    <xf numFmtId="44" fontId="8" fillId="3" borderId="18" xfId="5" applyNumberFormat="1" applyFont="1" applyFill="1" applyBorder="1"/>
    <xf numFmtId="0" fontId="8" fillId="0" borderId="22" xfId="6" applyFont="1" applyBorder="1" applyAlignment="1">
      <alignment horizontal="center" vertical="top" wrapText="1"/>
    </xf>
    <xf numFmtId="171" fontId="11" fillId="0" borderId="0" xfId="6" applyNumberFormat="1" applyFont="1" applyBorder="1" applyAlignment="1">
      <alignment vertical="top" wrapText="1"/>
    </xf>
    <xf numFmtId="10" fontId="9" fillId="0" borderId="0" xfId="6" applyNumberFormat="1" applyFont="1" applyFill="1" applyBorder="1"/>
    <xf numFmtId="0" fontId="8" fillId="0" borderId="34" xfId="6" applyFont="1" applyBorder="1" applyAlignment="1">
      <alignment horizontal="center" vertical="top" wrapText="1"/>
    </xf>
    <xf numFmtId="3" fontId="8" fillId="6" borderId="34" xfId="6" applyNumberFormat="1" applyFont="1" applyFill="1" applyBorder="1" applyAlignment="1">
      <alignment vertical="top" wrapText="1"/>
    </xf>
    <xf numFmtId="44" fontId="12" fillId="6" borderId="36" xfId="5" applyNumberFormat="1" applyFont="1" applyFill="1" applyBorder="1" applyAlignment="1"/>
    <xf numFmtId="44" fontId="12" fillId="4" borderId="36" xfId="1" applyFont="1" applyFill="1" applyBorder="1"/>
    <xf numFmtId="44" fontId="8" fillId="2" borderId="34" xfId="5" applyNumberFormat="1" applyFont="1" applyFill="1" applyBorder="1"/>
    <xf numFmtId="0" fontId="14" fillId="2" borderId="0" xfId="6" applyFont="1" applyFill="1"/>
    <xf numFmtId="3" fontId="8" fillId="6" borderId="0" xfId="6" applyNumberFormat="1" applyFont="1" applyFill="1" applyBorder="1" applyAlignment="1">
      <alignment vertical="top" wrapText="1"/>
    </xf>
    <xf numFmtId="44" fontId="12" fillId="2" borderId="36" xfId="5" applyNumberFormat="1" applyFont="1" applyFill="1" applyBorder="1" applyAlignment="1"/>
    <xf numFmtId="44" fontId="12" fillId="2" borderId="36" xfId="5" applyNumberFormat="1" applyFont="1" applyFill="1" applyBorder="1"/>
    <xf numFmtId="44" fontId="12" fillId="6" borderId="45" xfId="5" applyNumberFormat="1" applyFont="1" applyFill="1" applyBorder="1" applyAlignment="1"/>
    <xf numFmtId="0" fontId="8" fillId="6" borderId="0" xfId="6" applyFont="1" applyFill="1" applyAlignment="1">
      <alignment vertical="top" wrapText="1"/>
    </xf>
    <xf numFmtId="164" fontId="12" fillId="6" borderId="0" xfId="3" applyNumberFormat="1" applyFont="1" applyFill="1" applyBorder="1" applyAlignment="1"/>
    <xf numFmtId="44" fontId="12" fillId="10" borderId="36" xfId="5" applyNumberFormat="1" applyFont="1" applyFill="1" applyBorder="1" applyAlignment="1"/>
    <xf numFmtId="44" fontId="12" fillId="15" borderId="36" xfId="5" applyNumberFormat="1" applyFont="1" applyFill="1" applyBorder="1" applyAlignment="1"/>
    <xf numFmtId="44" fontId="11" fillId="6" borderId="0" xfId="5" applyNumberFormat="1" applyFont="1" applyFill="1"/>
    <xf numFmtId="3" fontId="12" fillId="0" borderId="36" xfId="6" applyNumberFormat="1" applyFont="1" applyFill="1" applyBorder="1" applyAlignment="1">
      <alignment horizontal="center"/>
    </xf>
    <xf numFmtId="4" fontId="12" fillId="4" borderId="36" xfId="6" applyNumberFormat="1" applyFont="1" applyFill="1" applyBorder="1" applyAlignment="1">
      <alignment horizontal="center"/>
    </xf>
    <xf numFmtId="3" fontId="27" fillId="0" borderId="0" xfId="6" applyNumberFormat="1"/>
    <xf numFmtId="44" fontId="12" fillId="6" borderId="46" xfId="5" applyNumberFormat="1" applyFont="1" applyFill="1" applyBorder="1" applyAlignment="1"/>
    <xf numFmtId="164" fontId="10" fillId="0" borderId="0" xfId="3" applyNumberFormat="1" applyFont="1"/>
    <xf numFmtId="0" fontId="27" fillId="0" borderId="0" xfId="6" applyAlignment="1">
      <alignment horizontal="center"/>
    </xf>
    <xf numFmtId="10" fontId="10" fillId="0" borderId="0" xfId="9" applyNumberFormat="1" applyFont="1"/>
    <xf numFmtId="164" fontId="27" fillId="0" borderId="0" xfId="6" applyNumberFormat="1"/>
    <xf numFmtId="0" fontId="27" fillId="13" borderId="0" xfId="6" applyFill="1"/>
    <xf numFmtId="165" fontId="27" fillId="0" borderId="0" xfId="2" applyFont="1"/>
    <xf numFmtId="4" fontId="27" fillId="0" borderId="0" xfId="6" applyNumberFormat="1"/>
    <xf numFmtId="0" fontId="25" fillId="0" borderId="0" xfId="0" applyFont="1"/>
    <xf numFmtId="0" fontId="0" fillId="13" borderId="0" xfId="0" applyFill="1"/>
    <xf numFmtId="165" fontId="0" fillId="0" borderId="0" xfId="2" applyFont="1"/>
    <xf numFmtId="0" fontId="25" fillId="0" borderId="1" xfId="0" applyFont="1" applyBorder="1" applyAlignment="1">
      <alignment horizontal="center"/>
    </xf>
    <xf numFmtId="0" fontId="0" fillId="0" borderId="0" xfId="0" applyBorder="1"/>
    <xf numFmtId="0" fontId="0" fillId="0" borderId="0" xfId="0" applyBorder="1" applyAlignment="1">
      <alignment horizontal="center"/>
    </xf>
    <xf numFmtId="4" fontId="26" fillId="13" borderId="0" xfId="2" applyNumberFormat="1" applyFont="1" applyFill="1" applyBorder="1"/>
    <xf numFmtId="4" fontId="26" fillId="0" borderId="0" xfId="2" applyNumberFormat="1" applyFont="1" applyBorder="1"/>
    <xf numFmtId="4" fontId="26" fillId="13" borderId="0" xfId="2" applyNumberFormat="1" applyFont="1" applyFill="1"/>
    <xf numFmtId="4" fontId="26" fillId="0" borderId="0" xfId="2" applyNumberFormat="1" applyFont="1"/>
    <xf numFmtId="4" fontId="31" fillId="13" borderId="0" xfId="2" applyNumberFormat="1" applyFont="1" applyFill="1" applyBorder="1"/>
    <xf numFmtId="4" fontId="31" fillId="0" borderId="0" xfId="2" applyNumberFormat="1" applyFont="1" applyBorder="1"/>
    <xf numFmtId="4" fontId="0" fillId="0" borderId="0" xfId="0" applyNumberFormat="1"/>
    <xf numFmtId="165" fontId="25" fillId="0" borderId="0" xfId="0" applyNumberFormat="1" applyFont="1"/>
    <xf numFmtId="0" fontId="3" fillId="0" borderId="0" xfId="0" applyFont="1"/>
    <xf numFmtId="4" fontId="3" fillId="13" borderId="0" xfId="0" applyNumberFormat="1" applyFont="1" applyFill="1"/>
    <xf numFmtId="4" fontId="3" fillId="0" borderId="0" xfId="0" applyNumberFormat="1" applyFont="1"/>
    <xf numFmtId="4" fontId="3" fillId="0" borderId="0" xfId="2" applyNumberFormat="1" applyFont="1"/>
    <xf numFmtId="0" fontId="23" fillId="0" borderId="0" xfId="6" applyFont="1" applyFill="1"/>
    <xf numFmtId="44" fontId="8" fillId="0" borderId="1" xfId="5" applyNumberFormat="1" applyFont="1" applyBorder="1"/>
    <xf numFmtId="0" fontId="6" fillId="0" borderId="1" xfId="0" applyFont="1" applyFill="1" applyBorder="1"/>
    <xf numFmtId="49" fontId="6" fillId="0" borderId="1" xfId="0" applyNumberFormat="1" applyFont="1" applyFill="1" applyBorder="1" applyAlignment="1">
      <alignment horizontal="center" vertical="top"/>
    </xf>
    <xf numFmtId="1"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49" fontId="6" fillId="0" borderId="1" xfId="0" applyNumberFormat="1" applyFont="1" applyFill="1" applyBorder="1" applyAlignment="1">
      <alignment vertical="top"/>
    </xf>
    <xf numFmtId="0" fontId="6" fillId="0" borderId="1" xfId="0" applyNumberFormat="1" applyFont="1" applyFill="1" applyBorder="1" applyAlignment="1">
      <alignment horizontal="center" vertical="top"/>
    </xf>
    <xf numFmtId="167" fontId="6" fillId="0" borderId="1" xfId="0" applyNumberFormat="1" applyFont="1" applyFill="1" applyBorder="1" applyAlignment="1">
      <alignment vertical="top"/>
    </xf>
    <xf numFmtId="0" fontId="6" fillId="0" borderId="1" xfId="0" applyFont="1" applyFill="1" applyBorder="1" applyAlignment="1">
      <alignment horizontal="center"/>
    </xf>
    <xf numFmtId="165" fontId="6" fillId="0" borderId="1" xfId="2" applyFont="1" applyFill="1" applyBorder="1" applyProtection="1"/>
    <xf numFmtId="165" fontId="6" fillId="0" borderId="1" xfId="2" applyFont="1" applyFill="1" applyBorder="1" applyAlignment="1" applyProtection="1">
      <alignment vertical="top"/>
    </xf>
    <xf numFmtId="165" fontId="6" fillId="0" borderId="1" xfId="2" applyFont="1" applyFill="1" applyBorder="1"/>
    <xf numFmtId="165" fontId="6" fillId="0" borderId="1" xfId="2" applyFont="1" applyFill="1" applyBorder="1" applyProtection="1">
      <protection locked="0"/>
    </xf>
    <xf numFmtId="0" fontId="6" fillId="0" borderId="0" xfId="0" applyFont="1" applyFill="1"/>
    <xf numFmtId="165" fontId="25" fillId="0" borderId="1" xfId="0" applyNumberFormat="1" applyFont="1" applyBorder="1"/>
    <xf numFmtId="0" fontId="6" fillId="0" borderId="1" xfId="0" applyFont="1" applyFill="1" applyBorder="1" applyProtection="1">
      <protection locked="0"/>
    </xf>
    <xf numFmtId="165" fontId="6" fillId="0" borderId="1" xfId="2" applyFont="1" applyFill="1" applyBorder="1" applyAlignment="1">
      <alignment horizontal="center"/>
    </xf>
    <xf numFmtId="49" fontId="6" fillId="0" borderId="1" xfId="0" applyNumberFormat="1" applyFont="1" applyFill="1" applyBorder="1"/>
    <xf numFmtId="0" fontId="6" fillId="0" borderId="1" xfId="0" applyFont="1" applyFill="1" applyBorder="1" applyAlignment="1"/>
    <xf numFmtId="0" fontId="6" fillId="0" borderId="1" xfId="0" quotePrefix="1" applyFont="1" applyFill="1" applyBorder="1" applyAlignment="1"/>
    <xf numFmtId="0" fontId="6" fillId="0" borderId="1" xfId="0" quotePrefix="1" applyFont="1" applyFill="1" applyBorder="1"/>
    <xf numFmtId="49" fontId="6" fillId="0" borderId="1" xfId="0" applyNumberFormat="1" applyFont="1" applyFill="1" applyBorder="1" applyAlignment="1">
      <alignment vertical="top" wrapText="1"/>
    </xf>
    <xf numFmtId="0" fontId="32" fillId="0" borderId="1" xfId="0" quotePrefix="1" applyFont="1" applyFill="1" applyBorder="1" applyAlignment="1"/>
    <xf numFmtId="0" fontId="33" fillId="0" borderId="1" xfId="0" applyFont="1" applyFill="1" applyBorder="1"/>
    <xf numFmtId="49" fontId="6" fillId="15" borderId="1" xfId="0" applyNumberFormat="1" applyFont="1" applyFill="1" applyBorder="1" applyAlignment="1">
      <alignment horizontal="center" vertical="top"/>
    </xf>
    <xf numFmtId="0" fontId="6" fillId="0" borderId="55" xfId="0" applyFont="1" applyFill="1" applyBorder="1"/>
    <xf numFmtId="49" fontId="6" fillId="0" borderId="55" xfId="0" applyNumberFormat="1" applyFont="1" applyFill="1" applyBorder="1" applyAlignment="1">
      <alignment horizontal="center" vertical="top"/>
    </xf>
    <xf numFmtId="1" fontId="6" fillId="0" borderId="55" xfId="0" applyNumberFormat="1" applyFont="1" applyFill="1" applyBorder="1" applyAlignment="1">
      <alignment horizontal="center" vertical="top"/>
    </xf>
    <xf numFmtId="0" fontId="6" fillId="0" borderId="55" xfId="0" applyFont="1" applyFill="1" applyBorder="1" applyAlignment="1">
      <alignment horizontal="center" vertical="top"/>
    </xf>
    <xf numFmtId="49" fontId="6" fillId="0" borderId="55" xfId="0" applyNumberFormat="1" applyFont="1" applyFill="1" applyBorder="1" applyAlignment="1">
      <alignment vertical="top"/>
    </xf>
    <xf numFmtId="0" fontId="6" fillId="0" borderId="55" xfId="0" applyNumberFormat="1" applyFont="1" applyFill="1" applyBorder="1" applyAlignment="1">
      <alignment horizontal="center" vertical="top"/>
    </xf>
    <xf numFmtId="167" fontId="6" fillId="0" borderId="55" xfId="0" applyNumberFormat="1" applyFont="1" applyFill="1" applyBorder="1" applyAlignment="1">
      <alignment vertical="top"/>
    </xf>
    <xf numFmtId="0" fontId="6" fillId="0" borderId="55" xfId="0" applyFont="1" applyFill="1" applyBorder="1" applyAlignment="1">
      <alignment horizontal="center"/>
    </xf>
    <xf numFmtId="165" fontId="6" fillId="0" borderId="55" xfId="2" applyFont="1" applyFill="1" applyBorder="1" applyProtection="1"/>
    <xf numFmtId="165" fontId="6" fillId="0" borderId="55" xfId="2" applyFont="1" applyFill="1" applyBorder="1" applyAlignment="1" applyProtection="1">
      <alignment vertical="top"/>
    </xf>
    <xf numFmtId="165" fontId="6" fillId="0" borderId="55" xfId="2" applyFont="1" applyFill="1" applyBorder="1"/>
    <xf numFmtId="165" fontId="6" fillId="0" borderId="55" xfId="2" applyFont="1" applyFill="1" applyBorder="1" applyProtection="1">
      <protection locked="0"/>
    </xf>
    <xf numFmtId="0" fontId="0" fillId="0" borderId="55" xfId="0" applyBorder="1"/>
    <xf numFmtId="0" fontId="0" fillId="0" borderId="55" xfId="0" applyBorder="1" applyAlignment="1">
      <alignment horizontal="center"/>
    </xf>
    <xf numFmtId="4" fontId="26" fillId="13" borderId="1" xfId="2" applyNumberFormat="1" applyFont="1" applyFill="1" applyBorder="1" applyAlignment="1">
      <alignment horizontal="center" vertical="center"/>
    </xf>
    <xf numFmtId="4" fontId="26" fillId="13" borderId="55" xfId="2" applyNumberFormat="1" applyFont="1" applyFill="1" applyBorder="1" applyAlignment="1">
      <alignment horizontal="center" vertical="center"/>
    </xf>
    <xf numFmtId="0" fontId="25" fillId="13" borderId="56" xfId="0" applyFont="1" applyFill="1" applyBorder="1" applyAlignment="1">
      <alignment horizontal="center"/>
    </xf>
    <xf numFmtId="165" fontId="25" fillId="0" borderId="0" xfId="0" applyNumberFormat="1" applyFont="1" applyBorder="1"/>
    <xf numFmtId="4" fontId="26" fillId="0" borderId="1" xfId="2" applyNumberFormat="1" applyFont="1" applyBorder="1" applyAlignment="1">
      <alignment horizontal="center" vertical="center"/>
    </xf>
    <xf numFmtId="4" fontId="26" fillId="0" borderId="55" xfId="2" applyNumberFormat="1" applyFont="1" applyBorder="1" applyAlignment="1">
      <alignment horizontal="center" vertical="center"/>
    </xf>
    <xf numFmtId="4" fontId="25" fillId="16" borderId="1" xfId="2" applyNumberFormat="1" applyFont="1" applyFill="1" applyBorder="1" applyAlignment="1" applyProtection="1">
      <alignment horizontal="center" vertical="center"/>
      <protection locked="0"/>
    </xf>
    <xf numFmtId="4" fontId="25" fillId="16" borderId="55" xfId="2" applyNumberFormat="1" applyFont="1" applyFill="1" applyBorder="1" applyAlignment="1" applyProtection="1">
      <alignment horizontal="center" vertical="center"/>
      <protection locked="0"/>
    </xf>
    <xf numFmtId="4" fontId="26" fillId="0" borderId="0" xfId="2" applyNumberFormat="1" applyFont="1" applyBorder="1" applyAlignment="1">
      <alignment horizontal="center" vertical="center"/>
    </xf>
    <xf numFmtId="4" fontId="26" fillId="0" borderId="0" xfId="2" applyNumberFormat="1" applyFont="1" applyAlignment="1">
      <alignment horizontal="center" vertical="center"/>
    </xf>
    <xf numFmtId="4" fontId="26" fillId="0" borderId="56" xfId="2" applyNumberFormat="1" applyFont="1" applyBorder="1" applyAlignment="1">
      <alignment horizontal="center" vertical="center"/>
    </xf>
    <xf numFmtId="4" fontId="25" fillId="16" borderId="56" xfId="2" applyNumberFormat="1" applyFont="1" applyFill="1" applyBorder="1" applyAlignment="1" applyProtection="1">
      <alignment horizontal="center" vertical="center"/>
      <protection locked="0"/>
    </xf>
    <xf numFmtId="4" fontId="26" fillId="13" borderId="56" xfId="2" applyNumberFormat="1" applyFont="1" applyFill="1" applyBorder="1" applyAlignment="1">
      <alignment horizontal="center" vertical="center"/>
    </xf>
    <xf numFmtId="0" fontId="0" fillId="13" borderId="57" xfId="0" applyFill="1" applyBorder="1" applyAlignment="1"/>
    <xf numFmtId="0" fontId="25" fillId="0" borderId="56" xfId="0" applyFont="1" applyBorder="1" applyAlignment="1">
      <alignment horizontal="center" vertical="center"/>
    </xf>
    <xf numFmtId="0" fontId="0" fillId="0" borderId="57" xfId="0" applyBorder="1" applyAlignment="1">
      <alignment horizontal="center" vertical="center"/>
    </xf>
    <xf numFmtId="165" fontId="25" fillId="0" borderId="55" xfId="2" applyFont="1" applyBorder="1" applyAlignment="1">
      <alignment horizontal="center"/>
    </xf>
    <xf numFmtId="165" fontId="0" fillId="0" borderId="0" xfId="2" applyFont="1" applyAlignment="1"/>
    <xf numFmtId="0" fontId="6" fillId="0" borderId="55" xfId="0" applyFont="1" applyFill="1" applyBorder="1" applyAlignment="1"/>
    <xf numFmtId="0" fontId="6" fillId="35" borderId="1" xfId="0" applyFont="1" applyFill="1" applyBorder="1" applyAlignment="1"/>
    <xf numFmtId="3" fontId="8" fillId="0" borderId="10" xfId="6" applyNumberFormat="1" applyFont="1" applyBorder="1" applyAlignment="1">
      <alignment horizontal="center" vertical="center" wrapText="1"/>
    </xf>
    <xf numFmtId="3" fontId="8" fillId="0" borderId="11" xfId="6" applyNumberFormat="1" applyFont="1" applyBorder="1" applyAlignment="1">
      <alignment horizontal="center" vertical="center" wrapText="1"/>
    </xf>
    <xf numFmtId="0" fontId="14" fillId="0" borderId="12" xfId="6" applyFont="1" applyBorder="1" applyAlignment="1">
      <alignment horizontal="center" vertical="center" wrapText="1"/>
    </xf>
    <xf numFmtId="0" fontId="14" fillId="0" borderId="18" xfId="6" applyFont="1" applyBorder="1" applyAlignment="1">
      <alignment horizontal="center" vertical="center" wrapText="1"/>
    </xf>
    <xf numFmtId="0" fontId="14" fillId="0" borderId="19" xfId="6" applyFont="1" applyBorder="1" applyAlignment="1">
      <alignment horizontal="center" vertical="center" wrapText="1"/>
    </xf>
    <xf numFmtId="0" fontId="14" fillId="0" borderId="20" xfId="6" applyFont="1" applyBorder="1" applyAlignment="1">
      <alignment horizontal="center" vertical="center" wrapText="1"/>
    </xf>
    <xf numFmtId="44" fontId="8" fillId="8" borderId="2" xfId="5" applyNumberFormat="1" applyFont="1" applyFill="1" applyBorder="1" applyAlignment="1"/>
    <xf numFmtId="44" fontId="8" fillId="8" borderId="4" xfId="5" applyNumberFormat="1" applyFont="1" applyFill="1" applyBorder="1" applyAlignment="1"/>
    <xf numFmtId="0" fontId="24" fillId="0" borderId="0" xfId="6" applyFont="1" applyFill="1" applyAlignment="1">
      <alignment horizontal="center"/>
    </xf>
    <xf numFmtId="0" fontId="27" fillId="0" borderId="0" xfId="6" applyFill="1" applyAlignment="1">
      <alignment horizontal="center"/>
    </xf>
    <xf numFmtId="44" fontId="8" fillId="0" borderId="0" xfId="6" applyNumberFormat="1" applyFont="1" applyAlignment="1"/>
    <xf numFmtId="3" fontId="12" fillId="6" borderId="5" xfId="6" applyNumberFormat="1" applyFont="1" applyFill="1" applyBorder="1" applyAlignment="1">
      <alignment horizontal="center" vertical="center"/>
    </xf>
    <xf numFmtId="3" fontId="12" fillId="6" borderId="14" xfId="6" applyNumberFormat="1" applyFont="1" applyFill="1" applyBorder="1" applyAlignment="1">
      <alignment horizontal="center" vertical="center"/>
    </xf>
    <xf numFmtId="3" fontId="12" fillId="4" borderId="5" xfId="6" applyNumberFormat="1" applyFont="1" applyFill="1" applyBorder="1" applyAlignment="1">
      <alignment horizontal="center" vertical="center"/>
    </xf>
    <xf numFmtId="3" fontId="27" fillId="0" borderId="14" xfId="6" applyNumberFormat="1" applyBorder="1" applyAlignment="1">
      <alignment horizontal="center" vertical="center"/>
    </xf>
    <xf numFmtId="0" fontId="22" fillId="3" borderId="8" xfId="6" applyFont="1" applyFill="1" applyBorder="1" applyAlignment="1">
      <alignment horizontal="center" vertical="center" wrapText="1"/>
    </xf>
    <xf numFmtId="0" fontId="22" fillId="3" borderId="16" xfId="6" applyFont="1" applyFill="1" applyBorder="1" applyAlignment="1">
      <alignment horizontal="center" vertical="center" wrapText="1"/>
    </xf>
    <xf numFmtId="0" fontId="22" fillId="3" borderId="21" xfId="6" applyFont="1" applyFill="1" applyBorder="1" applyAlignment="1">
      <alignment horizontal="center" vertical="top" wrapText="1"/>
    </xf>
    <xf numFmtId="3" fontId="22" fillId="3" borderId="8" xfId="6" applyNumberFormat="1" applyFont="1" applyFill="1" applyBorder="1" applyAlignment="1">
      <alignment horizontal="center" vertical="center"/>
    </xf>
    <xf numFmtId="3" fontId="22" fillId="3" borderId="7" xfId="6" applyNumberFormat="1" applyFont="1" applyFill="1" applyBorder="1" applyAlignment="1">
      <alignment horizontal="center" vertical="center"/>
    </xf>
    <xf numFmtId="0" fontId="27" fillId="0" borderId="9" xfId="6" applyBorder="1" applyAlignment="1"/>
    <xf numFmtId="3" fontId="22" fillId="3" borderId="16" xfId="6" applyNumberFormat="1" applyFont="1" applyFill="1" applyBorder="1" applyAlignment="1">
      <alignment horizontal="center" vertical="center"/>
    </xf>
    <xf numFmtId="3" fontId="22" fillId="3" borderId="24" xfId="6" applyNumberFormat="1" applyFont="1" applyFill="1" applyBorder="1" applyAlignment="1">
      <alignment horizontal="center" vertical="center"/>
    </xf>
    <xf numFmtId="0" fontId="27" fillId="0" borderId="17" xfId="6" applyBorder="1" applyAlignment="1"/>
    <xf numFmtId="3" fontId="8" fillId="0" borderId="1" xfId="6" applyNumberFormat="1" applyFont="1" applyBorder="1" applyAlignment="1">
      <alignment horizontal="center" vertical="center" wrapText="1"/>
    </xf>
    <xf numFmtId="0" fontId="8" fillId="0" borderId="1" xfId="6" applyFont="1" applyBorder="1" applyAlignment="1">
      <alignment horizontal="center" vertical="center" wrapText="1"/>
    </xf>
    <xf numFmtId="0" fontId="8" fillId="0" borderId="5" xfId="6" applyFont="1" applyBorder="1" applyAlignment="1">
      <alignment horizontal="center" vertical="center" wrapText="1"/>
    </xf>
    <xf numFmtId="0" fontId="0" fillId="0" borderId="14" xfId="0" applyBorder="1" applyAlignment="1">
      <alignment horizontal="center" vertical="center" wrapText="1"/>
    </xf>
    <xf numFmtId="0" fontId="16" fillId="0" borderId="14" xfId="0" applyFont="1" applyBorder="1" applyAlignment="1">
      <alignment horizontal="center" vertical="center" wrapText="1"/>
    </xf>
    <xf numFmtId="4" fontId="8" fillId="7" borderId="16" xfId="6" applyNumberFormat="1" applyFont="1" applyFill="1" applyBorder="1" applyAlignment="1">
      <alignment horizontal="center"/>
    </xf>
    <xf numFmtId="4" fontId="8" fillId="7" borderId="17" xfId="6" applyNumberFormat="1" applyFont="1" applyFill="1" applyBorder="1" applyAlignment="1">
      <alignment horizontal="center"/>
    </xf>
    <xf numFmtId="0" fontId="20" fillId="9" borderId="37" xfId="6" applyFont="1" applyFill="1" applyBorder="1" applyAlignment="1">
      <alignment horizontal="center" vertical="center" wrapText="1"/>
    </xf>
    <xf numFmtId="0" fontId="20" fillId="9" borderId="38" xfId="6" applyFont="1" applyFill="1" applyBorder="1" applyAlignment="1">
      <alignment horizontal="center" vertical="center" wrapText="1"/>
    </xf>
    <xf numFmtId="0" fontId="20" fillId="9" borderId="21" xfId="6" applyFont="1" applyFill="1" applyBorder="1" applyAlignment="1">
      <alignment horizontal="center" vertical="top" wrapText="1"/>
    </xf>
    <xf numFmtId="3" fontId="20" fillId="9" borderId="8" xfId="6" applyNumberFormat="1" applyFont="1" applyFill="1" applyBorder="1" applyAlignment="1">
      <alignment horizontal="center" vertical="center"/>
    </xf>
    <xf numFmtId="3" fontId="27" fillId="0" borderId="7" xfId="6" applyNumberFormat="1" applyBorder="1" applyAlignment="1">
      <alignment horizontal="center" vertical="center"/>
    </xf>
    <xf numFmtId="3" fontId="27" fillId="0" borderId="16" xfId="6" applyNumberFormat="1" applyBorder="1" applyAlignment="1">
      <alignment horizontal="center" vertical="center"/>
    </xf>
    <xf numFmtId="3" fontId="27" fillId="0" borderId="24" xfId="6" applyNumberFormat="1" applyBorder="1" applyAlignment="1">
      <alignment horizontal="center" vertical="center"/>
    </xf>
    <xf numFmtId="0" fontId="29" fillId="5" borderId="2" xfId="6" applyFont="1" applyFill="1" applyBorder="1" applyAlignment="1">
      <alignment horizontal="center" vertical="top" wrapText="1"/>
    </xf>
    <xf numFmtId="0" fontId="29" fillId="5" borderId="3" xfId="6" applyFont="1" applyFill="1" applyBorder="1" applyAlignment="1">
      <alignment horizontal="center" vertical="top" wrapText="1"/>
    </xf>
    <xf numFmtId="0" fontId="29" fillId="5" borderId="4" xfId="6" applyFont="1" applyFill="1" applyBorder="1" applyAlignment="1">
      <alignment horizontal="center" vertical="top" wrapText="1"/>
    </xf>
    <xf numFmtId="0" fontId="9" fillId="5" borderId="2" xfId="6" applyFont="1" applyFill="1" applyBorder="1" applyAlignment="1">
      <alignment horizontal="center" vertical="top" wrapText="1"/>
    </xf>
    <xf numFmtId="0" fontId="9" fillId="5" borderId="3" xfId="6" applyFont="1" applyFill="1" applyBorder="1" applyAlignment="1">
      <alignment horizontal="center" vertical="top" wrapText="1"/>
    </xf>
    <xf numFmtId="0" fontId="9" fillId="5" borderId="4" xfId="6" applyFont="1" applyFill="1" applyBorder="1" applyAlignment="1">
      <alignment horizontal="center" vertical="top" wrapText="1"/>
    </xf>
    <xf numFmtId="0" fontId="8" fillId="0" borderId="5" xfId="6" applyFont="1" applyFill="1" applyBorder="1" applyAlignment="1">
      <alignment horizontal="center" vertical="center" wrapText="1"/>
    </xf>
    <xf numFmtId="0" fontId="8" fillId="0" borderId="14" xfId="6" applyFont="1" applyFill="1" applyBorder="1" applyAlignment="1">
      <alignment horizontal="center" vertical="center" wrapText="1"/>
    </xf>
    <xf numFmtId="0" fontId="8" fillId="6" borderId="5" xfId="6" applyFont="1" applyFill="1" applyBorder="1" applyAlignment="1">
      <alignment horizontal="center" vertical="center" wrapText="1"/>
    </xf>
    <xf numFmtId="0" fontId="8" fillId="6" borderId="14" xfId="6" applyFont="1" applyFill="1" applyBorder="1" applyAlignment="1">
      <alignment horizontal="center" vertical="center" wrapText="1"/>
    </xf>
    <xf numFmtId="0" fontId="13" fillId="7" borderId="8" xfId="6" applyFont="1" applyFill="1" applyBorder="1" applyAlignment="1">
      <alignment horizontal="center"/>
    </xf>
    <xf numFmtId="0" fontId="13" fillId="7" borderId="9" xfId="6" applyFont="1" applyFill="1" applyBorder="1" applyAlignment="1">
      <alignment horizontal="center"/>
    </xf>
  </cellXfs>
  <cellStyles count="62">
    <cellStyle name="20% - Accent1" xfId="20" xr:uid="{00000000-0005-0000-0000-000000000000}"/>
    <cellStyle name="20% - Accent2" xfId="19" xr:uid="{00000000-0005-0000-0000-000001000000}"/>
    <cellStyle name="20% - Accent3" xfId="17" xr:uid="{00000000-0005-0000-0000-000002000000}"/>
    <cellStyle name="20% - Accent4" xfId="18" xr:uid="{00000000-0005-0000-0000-000003000000}"/>
    <cellStyle name="20% - Accent5" xfId="14" xr:uid="{00000000-0005-0000-0000-000004000000}"/>
    <cellStyle name="20% - Accent6" xfId="13" xr:uid="{00000000-0005-0000-0000-000005000000}"/>
    <cellStyle name="40% - Accent1" xfId="12" xr:uid="{00000000-0005-0000-0000-000006000000}"/>
    <cellStyle name="40% - Accent2" xfId="16" xr:uid="{00000000-0005-0000-0000-000007000000}"/>
    <cellStyle name="40% - Accent3" xfId="21" xr:uid="{00000000-0005-0000-0000-000008000000}"/>
    <cellStyle name="40% - Accent4" xfId="22" xr:uid="{00000000-0005-0000-0000-000009000000}"/>
    <cellStyle name="40% - Accent5" xfId="23" xr:uid="{00000000-0005-0000-0000-00000A000000}"/>
    <cellStyle name="40% - Accent6" xfId="24" xr:uid="{00000000-0005-0000-0000-00000B000000}"/>
    <cellStyle name="60% - Accent1" xfId="25" xr:uid="{00000000-0005-0000-0000-00000C000000}"/>
    <cellStyle name="60% - Accent2" xfId="26" xr:uid="{00000000-0005-0000-0000-00000D000000}"/>
    <cellStyle name="60% - Accent3" xfId="27" xr:uid="{00000000-0005-0000-0000-00000E000000}"/>
    <cellStyle name="60% - Accent4" xfId="28" xr:uid="{00000000-0005-0000-0000-00000F000000}"/>
    <cellStyle name="60% - Accent5" xfId="29" xr:uid="{00000000-0005-0000-0000-000010000000}"/>
    <cellStyle name="60% - Accent6" xfId="30" xr:uid="{00000000-0005-0000-0000-000011000000}"/>
    <cellStyle name="Bad" xfId="31" xr:uid="{00000000-0005-0000-0000-000012000000}"/>
    <cellStyle name="Calculation" xfId="32" xr:uid="{00000000-0005-0000-0000-000013000000}"/>
    <cellStyle name="Check Cell" xfId="33" xr:uid="{00000000-0005-0000-0000-000014000000}"/>
    <cellStyle name="Euro" xfId="1" xr:uid="{00000000-0005-0000-0000-000015000000}"/>
    <cellStyle name="Euro 2" xfId="10" xr:uid="{00000000-0005-0000-0000-000016000000}"/>
    <cellStyle name="Explanatory Text" xfId="34" xr:uid="{00000000-0005-0000-0000-000017000000}"/>
    <cellStyle name="Good" xfId="35" xr:uid="{00000000-0005-0000-0000-000018000000}"/>
    <cellStyle name="Heading 1" xfId="36" xr:uid="{00000000-0005-0000-0000-000019000000}"/>
    <cellStyle name="Heading 2" xfId="37" xr:uid="{00000000-0005-0000-0000-00001A000000}"/>
    <cellStyle name="Heading 3" xfId="38" xr:uid="{00000000-0005-0000-0000-00001B000000}"/>
    <cellStyle name="Heading 4" xfId="39" xr:uid="{00000000-0005-0000-0000-00001C000000}"/>
    <cellStyle name="Input" xfId="40" xr:uid="{00000000-0005-0000-0000-00001D000000}"/>
    <cellStyle name="Lien hypertexte 2" xfId="42" xr:uid="{00000000-0005-0000-0000-00001E000000}"/>
    <cellStyle name="Lien hypertexte 3" xfId="41" xr:uid="{00000000-0005-0000-0000-00001F000000}"/>
    <cellStyle name="Linked Cell" xfId="43" xr:uid="{00000000-0005-0000-0000-000020000000}"/>
    <cellStyle name="Milliers" xfId="2" builtinId="3"/>
    <cellStyle name="Milliers 2" xfId="3" xr:uid="{00000000-0005-0000-0000-000022000000}"/>
    <cellStyle name="Milliers 2 2" xfId="46" xr:uid="{00000000-0005-0000-0000-000023000000}"/>
    <cellStyle name="Milliers 2 3" xfId="45" xr:uid="{00000000-0005-0000-0000-000024000000}"/>
    <cellStyle name="Milliers 3" xfId="11" xr:uid="{00000000-0005-0000-0000-000025000000}"/>
    <cellStyle name="Milliers 3 2" xfId="47" xr:uid="{00000000-0005-0000-0000-000026000000}"/>
    <cellStyle name="Milliers 4" xfId="44" xr:uid="{00000000-0005-0000-0000-000027000000}"/>
    <cellStyle name="Monétaire" xfId="4" builtinId="4"/>
    <cellStyle name="Monétaire 2" xfId="5" xr:uid="{00000000-0005-0000-0000-000029000000}"/>
    <cellStyle name="Monétaire 2 2" xfId="50" xr:uid="{00000000-0005-0000-0000-00002A000000}"/>
    <cellStyle name="Monétaire 2 3" xfId="49" xr:uid="{00000000-0005-0000-0000-00002B000000}"/>
    <cellStyle name="Monétaire 3" xfId="48" xr:uid="{00000000-0005-0000-0000-00002C000000}"/>
    <cellStyle name="Monétaire 3 2" xfId="59" xr:uid="{00000000-0005-0000-0000-00002D000000}"/>
    <cellStyle name="Neutral" xfId="51" xr:uid="{00000000-0005-0000-0000-00002E000000}"/>
    <cellStyle name="Normal" xfId="0" builtinId="0"/>
    <cellStyle name="Normal 2" xfId="6" xr:uid="{00000000-0005-0000-0000-000030000000}"/>
    <cellStyle name="Normal 2 2" xfId="15" xr:uid="{00000000-0005-0000-0000-000031000000}"/>
    <cellStyle name="Normal 2 2 2" xfId="60" xr:uid="{00000000-0005-0000-0000-000032000000}"/>
    <cellStyle name="Normal 2 3" xfId="52" xr:uid="{00000000-0005-0000-0000-000033000000}"/>
    <cellStyle name="Normal 3" xfId="7" xr:uid="{00000000-0005-0000-0000-000034000000}"/>
    <cellStyle name="Normal 5" xfId="61" xr:uid="{00000000-0005-0000-0000-000035000000}"/>
    <cellStyle name="Normal_EPPEQ_2012_2013_FICHIER_AVIS Original BUDGET ter" xfId="8" xr:uid="{00000000-0005-0000-0000-000036000000}"/>
    <cellStyle name="Note" xfId="53" xr:uid="{00000000-0005-0000-0000-000037000000}"/>
    <cellStyle name="Output" xfId="54" xr:uid="{00000000-0005-0000-0000-000038000000}"/>
    <cellStyle name="Pourcentage 2" xfId="9" xr:uid="{00000000-0005-0000-0000-000039000000}"/>
    <cellStyle name="Pourcentage 2 2" xfId="56" xr:uid="{00000000-0005-0000-0000-00003A000000}"/>
    <cellStyle name="Pourcentage 3" xfId="55" xr:uid="{00000000-0005-0000-0000-00003B000000}"/>
    <cellStyle name="Title" xfId="57" xr:uid="{00000000-0005-0000-0000-00003C000000}"/>
    <cellStyle name="Warning Text" xfId="58" xr:uid="{00000000-0005-0000-0000-00003D000000}"/>
  </cellStyles>
  <dxfs count="11">
    <dxf>
      <font>
        <b/>
        <i val="0"/>
        <color rgb="FF00B0F0"/>
      </font>
    </dxf>
    <dxf>
      <font>
        <b/>
        <i val="0"/>
        <color rgb="FFFF000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1"/>
        </patternFill>
      </fill>
    </dxf>
    <dxf>
      <font>
        <b/>
        <i val="0"/>
      </font>
      <fill>
        <patternFill>
          <bgColor rgb="FFFF0000"/>
        </patternFill>
      </fill>
    </dxf>
    <dxf>
      <font>
        <b/>
        <i val="0"/>
        <color rgb="FFFF0000"/>
      </font>
    </dxf>
    <dxf>
      <font>
        <b/>
        <i val="0"/>
        <color rgb="FF0070C0"/>
      </font>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llth01\Desktop\Travail%20indicateurs%20de%20suivi\EPPEQ_Synth&#232;se_2014-2020\EPPEQ_2014%20-%202015%20-%20COMPLET%20avis%20administr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fwb12\Doeecpmssims\Service%20g&#233;n&#233;ral_1\D3\Fonds%20d'&#233;quipements-CTA%20et%20Cadastre\EPPEQ\Fonds%20d'&#233;quipements%202020-2021\EPPEQ-2020-2021-ARRETES\EPPEQ-2020-2021-ARRE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fwb12\Doeecpmssims\Service%20g&#233;n&#233;ral_1\D3\Fonds%20d'&#233;quipements-CTA%20et%20Cadastre\EPPEQ\Fonds%20d'&#233;quipements%202018-2019\EPPEQ-2018-2019-AVIS\AVIS\COZO%20CONF\Copie%20de%20EPPEQ-2018-2019-AVIS-COMPLET%20COZO%20CONF_avis%20COZO.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scfwb12\Doeecpmssims\Service%20g&#233;n&#233;ral_1\D3\Fonds%20d'&#233;quipements-CTA%20et%20Cadastre\EPPEQ\Fonds%20d'&#233;quipements%202018-2019\EPPEQ-2018-2019-AVIS\AVIS\FONDS%20SECTORIEL\Copie%20de%20Avis%20Alimento%20-%20IFP%20asbl%20-%20EPPEQ-2018-2019-AVIS-COMPLET%20SECTEUR.xls?E077A071" TargetMode="External"/><Relationship Id="rId1" Type="http://schemas.openxmlformats.org/officeDocument/2006/relationships/externalLinkPath" Target="file:///\\E077A071\Copie%20de%20Avis%20Alimento%20-%20IFP%20asbl%20-%20EPPEQ-2018-2019-AVIS-COMPLET%20SECTE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nthèse TCD  "/>
      <sheetName val="Synthèse 2014-2015"/>
      <sheetName val="Liste des abréviations"/>
      <sheetName val="Feuil1"/>
    </sheetNames>
    <sheetDataSet>
      <sheetData sheetId="0" refreshError="1"/>
      <sheetData sheetId="1" refreshError="1"/>
      <sheetData sheetId="2" refreshError="1"/>
      <sheetData sheetId="3">
        <row r="5">
          <cell r="C5" t="str">
            <v>Avis positif</v>
          </cell>
        </row>
        <row r="6">
          <cell r="C6" t="str">
            <v>Avis réservé</v>
          </cell>
        </row>
        <row r="7">
          <cell r="C7" t="str">
            <v>Avis réservé - quantité modifiée</v>
          </cell>
        </row>
        <row r="8">
          <cell r="C8" t="str">
            <v>Avis négatif après discussion</v>
          </cell>
        </row>
        <row r="9">
          <cell r="C9" t="str">
            <v>Avis négatif systématique</v>
          </cell>
        </row>
        <row r="10">
          <cell r="C10" t="str">
            <v>Sans avis</v>
          </cell>
          <cell r="G10" t="str">
            <v>Mobilier - non pris en charge par le Fonds d'équipement</v>
          </cell>
        </row>
        <row r="11">
          <cell r="G11" t="str">
            <v>Consommable - non pris en charge par le Fonds d'équipement</v>
          </cell>
        </row>
        <row r="12">
          <cell r="G12" t="str">
            <v>matériel informatique - possibilité de se fournir gratuitement auprès de l'ASBL Centre Zénobe Gramme</v>
          </cell>
        </row>
        <row r="13">
          <cell r="G13" t="str">
            <v>Petits matériels - coût trop faible</v>
          </cell>
        </row>
        <row r="14">
          <cell r="G14" t="str">
            <v xml:space="preserve">Nombre élevé d'élèves concernés par le projet </v>
          </cell>
        </row>
        <row r="15">
          <cell r="G15" t="str">
            <v>Concerne un établissement organisant de l'enseignement spécialisé</v>
          </cell>
        </row>
        <row r="16">
          <cell r="G16" t="str">
            <v>Coût du projet trop onéreux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Suivi budget RBC"/>
      <sheetName val="Suivi budget Wallonie"/>
      <sheetName val="ARRETES RBC"/>
      <sheetName val="ARRETES RW"/>
      <sheetName val="Budgets"/>
      <sheetName val="BUDGET 2020-2021"/>
      <sheetName val="Feuil1"/>
    </sheetNames>
    <sheetDataSet>
      <sheetData sheetId="0"/>
      <sheetData sheetId="1"/>
      <sheetData sheetId="2"/>
      <sheetData sheetId="3"/>
      <sheetData sheetId="4"/>
      <sheetData sheetId="5"/>
      <sheetData sheetId="6"/>
      <sheetData sheetId="7">
        <row r="1">
          <cell r="A1" t="str">
            <v>Très prioritaire</v>
          </cell>
        </row>
        <row r="2">
          <cell r="A2" t="str">
            <v>prioritaire</v>
          </cell>
        </row>
        <row r="3">
          <cell r="A3" t="str">
            <v>moyen</v>
          </cell>
        </row>
        <row r="4">
          <cell r="A4" t="str">
            <v>peu prioritaire</v>
          </cell>
        </row>
        <row r="5">
          <cell r="A5" t="str">
            <v>non-prioritaire</v>
          </cell>
        </row>
        <row r="6">
          <cell r="A6" t="str">
            <v>négatif</v>
          </cell>
        </row>
        <row r="7">
          <cell r="A7" t="str">
            <v>réservé</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Feuil1"/>
    </sheetNames>
    <sheetDataSet>
      <sheetData sheetId="0" refreshError="1"/>
      <sheetData sheetId="1">
        <row r="1">
          <cell r="E1" t="str">
            <v>Positif</v>
          </cell>
        </row>
        <row r="2">
          <cell r="E2" t="str">
            <v>Réservé</v>
          </cell>
        </row>
        <row r="3">
          <cell r="E3" t="str">
            <v>Négatif</v>
          </cell>
        </row>
        <row r="4">
          <cell r="E4" t="str">
            <v>Sans avis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T"/>
      <sheetName val="Feuil1"/>
    </sheetNames>
    <sheetDataSet>
      <sheetData sheetId="0" refreshError="1"/>
      <sheetData sheetId="1">
        <row r="1">
          <cell r="C1" t="str">
            <v>Elevé</v>
          </cell>
        </row>
        <row r="2">
          <cell r="C2" t="str">
            <v>Moyen</v>
          </cell>
        </row>
        <row r="3">
          <cell r="C3" t="str">
            <v>Faible</v>
          </cell>
        </row>
        <row r="4">
          <cell r="C4" t="str">
            <v>sans avis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43"/>
  <sheetViews>
    <sheetView tabSelected="1" topLeftCell="AG1" workbookViewId="0">
      <pane ySplit="1" topLeftCell="A2" activePane="bottomLeft" state="frozen"/>
      <selection activeCell="L1" sqref="L1"/>
      <selection pane="bottomLeft" activeCell="AM1543" sqref="AM1543"/>
    </sheetView>
  </sheetViews>
  <sheetFormatPr baseColWidth="10" defaultColWidth="21.15234375" defaultRowHeight="12" x14ac:dyDescent="0.3"/>
  <cols>
    <col min="1" max="1" width="3.84375" style="20" customWidth="1"/>
    <col min="2" max="2" width="5.15234375" style="21" customWidth="1"/>
    <col min="3" max="3" width="7.3828125" style="22" customWidth="1"/>
    <col min="4" max="5" width="9" style="21" customWidth="1"/>
    <col min="6" max="6" width="34.4609375" style="20" customWidth="1"/>
    <col min="7" max="7" width="21.15234375" style="20" customWidth="1"/>
    <col min="8" max="8" width="8.15234375" style="21" customWidth="1"/>
    <col min="9" max="9" width="17.84375" style="23" customWidth="1"/>
    <col min="10" max="10" width="8.765625" style="20" customWidth="1"/>
    <col min="11" max="11" width="7" style="21" customWidth="1"/>
    <col min="12" max="12" width="5.15234375" style="21" customWidth="1"/>
    <col min="13" max="13" width="16.3828125" style="20" customWidth="1"/>
    <col min="14" max="14" width="5.3828125" style="21" customWidth="1"/>
    <col min="15" max="15" width="21.15234375" style="20" customWidth="1"/>
    <col min="16" max="16" width="7.84375" style="21" customWidth="1"/>
    <col min="17" max="17" width="21.15234375" style="20" customWidth="1"/>
    <col min="18" max="18" width="11.23046875" style="20" customWidth="1"/>
    <col min="19" max="19" width="29.84375" style="20" customWidth="1"/>
    <col min="20" max="20" width="7.4609375" style="21" customWidth="1"/>
    <col min="21" max="21" width="7.23046875" style="21" customWidth="1"/>
    <col min="22" max="22" width="31.4609375" style="20" customWidth="1"/>
    <col min="23" max="23" width="4.84375" style="21" customWidth="1"/>
    <col min="24" max="24" width="9.4609375" style="24" customWidth="1"/>
    <col min="25" max="25" width="5.84375" style="21" customWidth="1"/>
    <col min="26" max="26" width="21.15234375" style="20" customWidth="1"/>
    <col min="27" max="27" width="15.61328125" style="21" customWidth="1"/>
    <col min="28" max="28" width="11.23046875" style="21" customWidth="1"/>
    <col min="29" max="29" width="13.61328125" style="21" customWidth="1"/>
    <col min="30" max="34" width="10.4609375" style="21" customWidth="1"/>
    <col min="35" max="40" width="21.15234375" style="20" customWidth="1"/>
    <col min="41" max="16384" width="21.15234375" style="20"/>
  </cols>
  <sheetData>
    <row r="1" spans="1:43" s="19" customFormat="1" ht="61.15" customHeight="1" x14ac:dyDescent="0.25">
      <c r="A1" s="4" t="s">
        <v>3</v>
      </c>
      <c r="B1" s="4" t="s">
        <v>440</v>
      </c>
      <c r="C1" s="5" t="s">
        <v>4</v>
      </c>
      <c r="D1" s="5" t="s">
        <v>5</v>
      </c>
      <c r="E1" s="4" t="s">
        <v>441</v>
      </c>
      <c r="F1" s="6" t="s">
        <v>442</v>
      </c>
      <c r="G1" s="7" t="s">
        <v>0</v>
      </c>
      <c r="H1" s="8" t="s">
        <v>6</v>
      </c>
      <c r="I1" s="9" t="s">
        <v>443</v>
      </c>
      <c r="J1" s="4" t="s">
        <v>444</v>
      </c>
      <c r="K1" s="4" t="s">
        <v>445</v>
      </c>
      <c r="L1" s="4" t="s">
        <v>7</v>
      </c>
      <c r="M1" s="8" t="s">
        <v>8</v>
      </c>
      <c r="N1" s="4" t="s">
        <v>9</v>
      </c>
      <c r="O1" s="8" t="s">
        <v>10</v>
      </c>
      <c r="P1" s="4" t="s">
        <v>446</v>
      </c>
      <c r="Q1" s="7" t="s">
        <v>1</v>
      </c>
      <c r="R1" s="7" t="s">
        <v>447</v>
      </c>
      <c r="S1" s="7" t="s">
        <v>448</v>
      </c>
      <c r="T1" s="5" t="s">
        <v>449</v>
      </c>
      <c r="U1" s="5" t="s">
        <v>450</v>
      </c>
      <c r="V1" s="10" t="s">
        <v>2</v>
      </c>
      <c r="W1" s="5" t="s">
        <v>451</v>
      </c>
      <c r="X1" s="11" t="s">
        <v>452</v>
      </c>
      <c r="Y1" s="5" t="s">
        <v>453</v>
      </c>
      <c r="Z1" s="4" t="s">
        <v>454</v>
      </c>
      <c r="AA1" s="4" t="s">
        <v>455</v>
      </c>
      <c r="AB1" s="4" t="s">
        <v>456</v>
      </c>
      <c r="AC1" s="4" t="s">
        <v>457</v>
      </c>
      <c r="AD1" s="12" t="s">
        <v>458</v>
      </c>
      <c r="AE1" s="12" t="s">
        <v>459</v>
      </c>
      <c r="AF1" s="12" t="s">
        <v>460</v>
      </c>
      <c r="AG1" s="12" t="s">
        <v>11</v>
      </c>
      <c r="AH1" s="12" t="s">
        <v>461</v>
      </c>
      <c r="AI1" s="13" t="s">
        <v>462</v>
      </c>
      <c r="AJ1" s="14" t="s">
        <v>463</v>
      </c>
      <c r="AK1" s="15" t="s">
        <v>464</v>
      </c>
      <c r="AL1" s="16" t="s">
        <v>465</v>
      </c>
      <c r="AM1" s="17" t="s">
        <v>466</v>
      </c>
      <c r="AN1" s="18" t="s">
        <v>467</v>
      </c>
      <c r="AO1" s="18" t="s">
        <v>468</v>
      </c>
      <c r="AP1" s="16" t="s">
        <v>469</v>
      </c>
      <c r="AQ1" s="16" t="s">
        <v>470</v>
      </c>
    </row>
    <row r="2" spans="1:43" s="200" customFormat="1" x14ac:dyDescent="0.3">
      <c r="A2" s="188"/>
      <c r="B2" s="189" t="s">
        <v>15</v>
      </c>
      <c r="C2" s="190">
        <v>6</v>
      </c>
      <c r="D2" s="191">
        <v>2793</v>
      </c>
      <c r="E2" s="191">
        <v>5530</v>
      </c>
      <c r="F2" s="192" t="s">
        <v>119</v>
      </c>
      <c r="G2" s="192" t="s">
        <v>321</v>
      </c>
      <c r="H2" s="191">
        <v>5570</v>
      </c>
      <c r="I2" s="192" t="s">
        <v>322</v>
      </c>
      <c r="J2" s="192"/>
      <c r="K2" s="189" t="s">
        <v>20</v>
      </c>
      <c r="L2" s="189" t="s">
        <v>136</v>
      </c>
      <c r="M2" s="192" t="s">
        <v>137</v>
      </c>
      <c r="N2" s="189" t="s">
        <v>175</v>
      </c>
      <c r="O2" s="188" t="s">
        <v>386</v>
      </c>
      <c r="P2" s="189" t="s">
        <v>392</v>
      </c>
      <c r="Q2" s="192" t="s">
        <v>391</v>
      </c>
      <c r="R2" s="192" t="s">
        <v>952</v>
      </c>
      <c r="S2" s="192" t="s">
        <v>953</v>
      </c>
      <c r="T2" s="191">
        <v>97</v>
      </c>
      <c r="U2" s="189" t="s">
        <v>954</v>
      </c>
      <c r="V2" s="192" t="s">
        <v>348</v>
      </c>
      <c r="W2" s="193" t="s">
        <v>537</v>
      </c>
      <c r="X2" s="194">
        <v>52000</v>
      </c>
      <c r="Y2" s="191">
        <v>0</v>
      </c>
      <c r="Z2" s="188" t="s">
        <v>384</v>
      </c>
      <c r="AA2" s="195" t="s">
        <v>385</v>
      </c>
      <c r="AB2" s="195"/>
      <c r="AC2" s="189" t="s">
        <v>535</v>
      </c>
      <c r="AD2" s="196">
        <f t="shared" ref="AD2:AD25" si="0">X2*0.8</f>
        <v>41600</v>
      </c>
      <c r="AE2" s="196">
        <f t="shared" ref="AE2:AE36" si="1">X2-AD2</f>
        <v>10400</v>
      </c>
      <c r="AF2" s="196">
        <f t="shared" ref="AF2:AF25" si="2">X2*1.21*0.8</f>
        <v>50336</v>
      </c>
      <c r="AG2" s="196">
        <f t="shared" ref="AG2:AG36" si="3">X2*1.21-AF2</f>
        <v>12584</v>
      </c>
      <c r="AH2" s="197">
        <f t="shared" ref="AH2:AH8" si="4">AF2+AG2</f>
        <v>62920</v>
      </c>
      <c r="AI2" s="192" t="s">
        <v>28</v>
      </c>
      <c r="AJ2" s="188" t="s">
        <v>471</v>
      </c>
      <c r="AK2" s="188"/>
      <c r="AL2" s="202" t="s">
        <v>487</v>
      </c>
      <c r="AM2" s="198">
        <f t="shared" ref="AM2:AM36" si="5">IF(AL2="Accepté",AF2,0)</f>
        <v>0</v>
      </c>
      <c r="AN2" s="199">
        <v>40000</v>
      </c>
      <c r="AO2" s="203">
        <f t="shared" ref="AO2:AO8" si="6">IF(AL2="","Colonne BH à compléter",IF(AND(AL2="Accepté-Modifié",AN2=""),"Compléter colonne BJ",IF(AND(AM2&gt;0,AN2&gt;0),"ERREUR",IF(AM2&gt;0,ROUND(AM2,0),IF(AN2&gt;0,ROUND(AN2,0),0)))))</f>
        <v>40000</v>
      </c>
      <c r="AP2" s="188"/>
      <c r="AQ2" s="205" t="s">
        <v>1107</v>
      </c>
    </row>
    <row r="3" spans="1:43" s="200" customFormat="1" x14ac:dyDescent="0.3">
      <c r="A3" s="188"/>
      <c r="B3" s="189" t="s">
        <v>29</v>
      </c>
      <c r="C3" s="190">
        <v>6</v>
      </c>
      <c r="D3" s="191">
        <v>2805</v>
      </c>
      <c r="E3" s="191">
        <v>5557</v>
      </c>
      <c r="F3" s="192" t="s">
        <v>755</v>
      </c>
      <c r="G3" s="192" t="s">
        <v>756</v>
      </c>
      <c r="H3" s="191">
        <v>5590</v>
      </c>
      <c r="I3" s="192" t="s">
        <v>27</v>
      </c>
      <c r="J3" s="188"/>
      <c r="K3" s="189" t="s">
        <v>112</v>
      </c>
      <c r="L3" s="189" t="s">
        <v>202</v>
      </c>
      <c r="M3" s="192" t="s">
        <v>203</v>
      </c>
      <c r="N3" s="189" t="s">
        <v>204</v>
      </c>
      <c r="O3" s="192" t="s">
        <v>205</v>
      </c>
      <c r="P3" s="189" t="s">
        <v>753</v>
      </c>
      <c r="Q3" s="192" t="s">
        <v>754</v>
      </c>
      <c r="R3" s="192" t="s">
        <v>757</v>
      </c>
      <c r="S3" s="192" t="s">
        <v>758</v>
      </c>
      <c r="T3" s="191">
        <v>9</v>
      </c>
      <c r="U3" s="189" t="s">
        <v>759</v>
      </c>
      <c r="V3" s="192" t="s">
        <v>153</v>
      </c>
      <c r="W3" s="193" t="s">
        <v>537</v>
      </c>
      <c r="X3" s="194">
        <v>459</v>
      </c>
      <c r="Y3" s="191">
        <v>0</v>
      </c>
      <c r="Z3" s="192"/>
      <c r="AA3" s="189"/>
      <c r="AB3" s="195"/>
      <c r="AC3" s="211" t="s">
        <v>37</v>
      </c>
      <c r="AD3" s="196">
        <f t="shared" si="0"/>
        <v>367.20000000000005</v>
      </c>
      <c r="AE3" s="196">
        <f t="shared" si="1"/>
        <v>91.799999999999955</v>
      </c>
      <c r="AF3" s="196">
        <f t="shared" si="2"/>
        <v>444.31200000000001</v>
      </c>
      <c r="AG3" s="196">
        <f t="shared" si="3"/>
        <v>111.07799999999997</v>
      </c>
      <c r="AH3" s="197">
        <f t="shared" si="4"/>
        <v>555.39</v>
      </c>
      <c r="AI3" s="192" t="s">
        <v>28</v>
      </c>
      <c r="AJ3" s="188" t="s">
        <v>1106</v>
      </c>
      <c r="AK3" s="188"/>
      <c r="AL3" s="202" t="s">
        <v>488</v>
      </c>
      <c r="AM3" s="198">
        <f t="shared" si="5"/>
        <v>0</v>
      </c>
      <c r="AN3" s="199"/>
      <c r="AO3" s="203">
        <f t="shared" si="6"/>
        <v>0</v>
      </c>
      <c r="AP3" s="188"/>
      <c r="AQ3" s="188"/>
    </row>
    <row r="4" spans="1:43" s="200" customFormat="1" ht="12" customHeight="1" x14ac:dyDescent="0.3">
      <c r="A4" s="188"/>
      <c r="B4" s="189" t="s">
        <v>29</v>
      </c>
      <c r="C4" s="190">
        <v>6</v>
      </c>
      <c r="D4" s="191">
        <v>2805</v>
      </c>
      <c r="E4" s="191">
        <v>5557</v>
      </c>
      <c r="F4" s="192" t="s">
        <v>755</v>
      </c>
      <c r="G4" s="192" t="s">
        <v>756</v>
      </c>
      <c r="H4" s="191">
        <v>5590</v>
      </c>
      <c r="I4" s="192" t="s">
        <v>27</v>
      </c>
      <c r="J4" s="188"/>
      <c r="K4" s="189" t="s">
        <v>112</v>
      </c>
      <c r="L4" s="189" t="s">
        <v>202</v>
      </c>
      <c r="M4" s="192" t="s">
        <v>203</v>
      </c>
      <c r="N4" s="189" t="s">
        <v>204</v>
      </c>
      <c r="O4" s="192" t="s">
        <v>205</v>
      </c>
      <c r="P4" s="189" t="s">
        <v>753</v>
      </c>
      <c r="Q4" s="192" t="s">
        <v>754</v>
      </c>
      <c r="R4" s="192" t="s">
        <v>757</v>
      </c>
      <c r="S4" s="192" t="s">
        <v>758</v>
      </c>
      <c r="T4" s="191">
        <v>9</v>
      </c>
      <c r="U4" s="189" t="s">
        <v>760</v>
      </c>
      <c r="V4" s="192" t="s">
        <v>73</v>
      </c>
      <c r="W4" s="193" t="s">
        <v>546</v>
      </c>
      <c r="X4" s="194">
        <v>1173.06</v>
      </c>
      <c r="Y4" s="191">
        <v>0</v>
      </c>
      <c r="Z4" s="192"/>
      <c r="AA4" s="189"/>
      <c r="AB4" s="195"/>
      <c r="AC4" s="211" t="s">
        <v>37</v>
      </c>
      <c r="AD4" s="196">
        <f t="shared" si="0"/>
        <v>938.44799999999998</v>
      </c>
      <c r="AE4" s="196">
        <f t="shared" si="1"/>
        <v>234.61199999999997</v>
      </c>
      <c r="AF4" s="196">
        <f t="shared" si="2"/>
        <v>1135.52208</v>
      </c>
      <c r="AG4" s="196">
        <f t="shared" si="3"/>
        <v>283.88051999999993</v>
      </c>
      <c r="AH4" s="197">
        <f t="shared" si="4"/>
        <v>1419.4025999999999</v>
      </c>
      <c r="AI4" s="192" t="s">
        <v>28</v>
      </c>
      <c r="AJ4" s="188" t="s">
        <v>1106</v>
      </c>
      <c r="AK4" s="188"/>
      <c r="AL4" s="202" t="s">
        <v>488</v>
      </c>
      <c r="AM4" s="198">
        <f t="shared" si="5"/>
        <v>0</v>
      </c>
      <c r="AN4" s="199"/>
      <c r="AO4" s="203">
        <f t="shared" si="6"/>
        <v>0</v>
      </c>
      <c r="AP4" s="188"/>
      <c r="AQ4" s="188"/>
    </row>
    <row r="5" spans="1:43" s="200" customFormat="1" ht="12" customHeight="1" x14ac:dyDescent="0.3">
      <c r="A5" s="188"/>
      <c r="B5" s="189" t="s">
        <v>26</v>
      </c>
      <c r="C5" s="190">
        <v>6</v>
      </c>
      <c r="D5" s="191">
        <v>2806</v>
      </c>
      <c r="E5" s="191">
        <v>5558</v>
      </c>
      <c r="F5" s="192" t="s">
        <v>23</v>
      </c>
      <c r="G5" s="192" t="s">
        <v>24</v>
      </c>
      <c r="H5" s="191">
        <v>5590</v>
      </c>
      <c r="I5" s="192" t="s">
        <v>27</v>
      </c>
      <c r="J5" s="192"/>
      <c r="K5" s="189" t="s">
        <v>20</v>
      </c>
      <c r="L5" s="189" t="s">
        <v>416</v>
      </c>
      <c r="M5" s="192" t="s">
        <v>417</v>
      </c>
      <c r="N5" s="189" t="s">
        <v>34</v>
      </c>
      <c r="O5" s="192" t="s">
        <v>423</v>
      </c>
      <c r="P5" s="189" t="s">
        <v>424</v>
      </c>
      <c r="Q5" s="192" t="s">
        <v>422</v>
      </c>
      <c r="R5" s="192" t="s">
        <v>1009</v>
      </c>
      <c r="S5" s="192" t="s">
        <v>1010</v>
      </c>
      <c r="T5" s="195">
        <v>40</v>
      </c>
      <c r="U5" s="189" t="s">
        <v>1011</v>
      </c>
      <c r="V5" s="192" t="s">
        <v>336</v>
      </c>
      <c r="W5" s="193" t="s">
        <v>537</v>
      </c>
      <c r="X5" s="194">
        <v>9800</v>
      </c>
      <c r="Y5" s="191">
        <v>1</v>
      </c>
      <c r="Z5" s="192" t="s">
        <v>420</v>
      </c>
      <c r="AA5" s="189" t="s">
        <v>421</v>
      </c>
      <c r="AB5" s="195"/>
      <c r="AC5" s="189" t="s">
        <v>535</v>
      </c>
      <c r="AD5" s="196">
        <f t="shared" si="0"/>
        <v>7840</v>
      </c>
      <c r="AE5" s="196">
        <f t="shared" si="1"/>
        <v>1960</v>
      </c>
      <c r="AF5" s="196">
        <f t="shared" si="2"/>
        <v>9486.4</v>
      </c>
      <c r="AG5" s="196">
        <f t="shared" si="3"/>
        <v>2371.6000000000004</v>
      </c>
      <c r="AH5" s="197">
        <f t="shared" si="4"/>
        <v>11858</v>
      </c>
      <c r="AI5" s="192" t="s">
        <v>28</v>
      </c>
      <c r="AJ5" s="188" t="s">
        <v>474</v>
      </c>
      <c r="AK5" s="188"/>
      <c r="AL5" s="202" t="s">
        <v>488</v>
      </c>
      <c r="AM5" s="198">
        <f t="shared" si="5"/>
        <v>0</v>
      </c>
      <c r="AN5" s="199"/>
      <c r="AO5" s="203">
        <f t="shared" si="6"/>
        <v>0</v>
      </c>
      <c r="AP5" s="188"/>
      <c r="AQ5" s="188"/>
    </row>
    <row r="6" spans="1:43" s="200" customFormat="1" ht="12" customHeight="1" x14ac:dyDescent="0.3">
      <c r="A6" s="188"/>
      <c r="B6" s="189" t="s">
        <v>26</v>
      </c>
      <c r="C6" s="190">
        <v>6</v>
      </c>
      <c r="D6" s="191">
        <v>2806</v>
      </c>
      <c r="E6" s="191">
        <v>5558</v>
      </c>
      <c r="F6" s="192" t="s">
        <v>23</v>
      </c>
      <c r="G6" s="192" t="s">
        <v>24</v>
      </c>
      <c r="H6" s="191">
        <v>5590</v>
      </c>
      <c r="I6" s="192" t="s">
        <v>27</v>
      </c>
      <c r="J6" s="188"/>
      <c r="K6" s="189" t="s">
        <v>20</v>
      </c>
      <c r="L6" s="189" t="s">
        <v>16</v>
      </c>
      <c r="M6" s="192" t="s">
        <v>17</v>
      </c>
      <c r="N6" s="189" t="s">
        <v>18</v>
      </c>
      <c r="O6" s="192" t="s">
        <v>19</v>
      </c>
      <c r="P6" s="189" t="s">
        <v>21</v>
      </c>
      <c r="Q6" s="192" t="s">
        <v>14</v>
      </c>
      <c r="R6" s="192" t="s">
        <v>538</v>
      </c>
      <c r="S6" s="192" t="s">
        <v>539</v>
      </c>
      <c r="T6" s="191">
        <v>10</v>
      </c>
      <c r="U6" s="189" t="s">
        <v>540</v>
      </c>
      <c r="V6" s="192" t="s">
        <v>541</v>
      </c>
      <c r="W6" s="193" t="s">
        <v>537</v>
      </c>
      <c r="X6" s="194">
        <v>29300</v>
      </c>
      <c r="Y6" s="191">
        <v>1</v>
      </c>
      <c r="Z6" s="192" t="s">
        <v>12</v>
      </c>
      <c r="AA6" s="189" t="s">
        <v>13</v>
      </c>
      <c r="AB6" s="195"/>
      <c r="AC6" s="189" t="s">
        <v>535</v>
      </c>
      <c r="AD6" s="196">
        <f t="shared" si="0"/>
        <v>23440</v>
      </c>
      <c r="AE6" s="196">
        <f t="shared" si="1"/>
        <v>5860</v>
      </c>
      <c r="AF6" s="196">
        <f t="shared" si="2"/>
        <v>28362.400000000001</v>
      </c>
      <c r="AG6" s="196">
        <f t="shared" si="3"/>
        <v>7090.5999999999985</v>
      </c>
      <c r="AH6" s="197">
        <f t="shared" si="4"/>
        <v>35453</v>
      </c>
      <c r="AI6" s="192" t="s">
        <v>28</v>
      </c>
      <c r="AJ6" s="188" t="s">
        <v>471</v>
      </c>
      <c r="AK6" s="188"/>
      <c r="AL6" s="202" t="s">
        <v>488</v>
      </c>
      <c r="AM6" s="198">
        <f t="shared" si="5"/>
        <v>0</v>
      </c>
      <c r="AN6" s="199"/>
      <c r="AO6" s="203">
        <f t="shared" si="6"/>
        <v>0</v>
      </c>
      <c r="AP6" s="188"/>
      <c r="AQ6" s="188"/>
    </row>
    <row r="7" spans="1:43" s="200" customFormat="1" ht="12" customHeight="1" x14ac:dyDescent="0.3">
      <c r="A7" s="188"/>
      <c r="B7" s="189" t="s">
        <v>26</v>
      </c>
      <c r="C7" s="190">
        <v>6</v>
      </c>
      <c r="D7" s="191">
        <v>2806</v>
      </c>
      <c r="E7" s="191">
        <v>5558</v>
      </c>
      <c r="F7" s="192" t="s">
        <v>23</v>
      </c>
      <c r="G7" s="192" t="s">
        <v>24</v>
      </c>
      <c r="H7" s="191">
        <v>5590</v>
      </c>
      <c r="I7" s="192" t="s">
        <v>27</v>
      </c>
      <c r="J7" s="188"/>
      <c r="K7" s="189" t="s">
        <v>20</v>
      </c>
      <c r="L7" s="189" t="s">
        <v>416</v>
      </c>
      <c r="M7" s="192" t="s">
        <v>417</v>
      </c>
      <c r="N7" s="189" t="s">
        <v>611</v>
      </c>
      <c r="O7" s="192" t="s">
        <v>987</v>
      </c>
      <c r="P7" s="189" t="s">
        <v>988</v>
      </c>
      <c r="Q7" s="192" t="s">
        <v>989</v>
      </c>
      <c r="R7" s="192" t="s">
        <v>998</v>
      </c>
      <c r="S7" s="192" t="s">
        <v>999</v>
      </c>
      <c r="T7" s="191">
        <v>40</v>
      </c>
      <c r="U7" s="189" t="s">
        <v>1000</v>
      </c>
      <c r="V7" s="192" t="s">
        <v>438</v>
      </c>
      <c r="W7" s="193" t="s">
        <v>537</v>
      </c>
      <c r="X7" s="194">
        <v>25000</v>
      </c>
      <c r="Y7" s="191">
        <v>1</v>
      </c>
      <c r="Z7" s="192" t="s">
        <v>420</v>
      </c>
      <c r="AA7" s="195"/>
      <c r="AB7" s="195"/>
      <c r="AC7" s="189" t="s">
        <v>535</v>
      </c>
      <c r="AD7" s="196">
        <f t="shared" si="0"/>
        <v>20000</v>
      </c>
      <c r="AE7" s="196">
        <f t="shared" si="1"/>
        <v>5000</v>
      </c>
      <c r="AF7" s="196">
        <f t="shared" si="2"/>
        <v>24200</v>
      </c>
      <c r="AG7" s="196">
        <f t="shared" si="3"/>
        <v>6050</v>
      </c>
      <c r="AH7" s="197">
        <f t="shared" si="4"/>
        <v>30250</v>
      </c>
      <c r="AI7" s="192" t="s">
        <v>28</v>
      </c>
      <c r="AJ7" s="188" t="s">
        <v>1106</v>
      </c>
      <c r="AK7" s="188"/>
      <c r="AL7" s="202" t="s">
        <v>488</v>
      </c>
      <c r="AM7" s="198">
        <f t="shared" si="5"/>
        <v>0</v>
      </c>
      <c r="AN7" s="199"/>
      <c r="AO7" s="203">
        <f t="shared" si="6"/>
        <v>0</v>
      </c>
      <c r="AP7" s="188"/>
      <c r="AQ7" s="188"/>
    </row>
    <row r="8" spans="1:43" s="200" customFormat="1" ht="12" customHeight="1" x14ac:dyDescent="0.3">
      <c r="A8" s="188"/>
      <c r="B8" s="189" t="s">
        <v>26</v>
      </c>
      <c r="C8" s="190">
        <v>6</v>
      </c>
      <c r="D8" s="191">
        <v>2806</v>
      </c>
      <c r="E8" s="191">
        <v>5558</v>
      </c>
      <c r="F8" s="192" t="s">
        <v>23</v>
      </c>
      <c r="G8" s="192" t="s">
        <v>24</v>
      </c>
      <c r="H8" s="191">
        <v>5590</v>
      </c>
      <c r="I8" s="192" t="s">
        <v>27</v>
      </c>
      <c r="J8" s="192"/>
      <c r="K8" s="189" t="s">
        <v>20</v>
      </c>
      <c r="L8" s="189" t="s">
        <v>416</v>
      </c>
      <c r="M8" s="192" t="s">
        <v>417</v>
      </c>
      <c r="N8" s="189" t="s">
        <v>120</v>
      </c>
      <c r="O8" s="192" t="s">
        <v>433</v>
      </c>
      <c r="P8" s="189" t="s">
        <v>1042</v>
      </c>
      <c r="Q8" s="192" t="s">
        <v>1043</v>
      </c>
      <c r="R8" s="192" t="s">
        <v>1044</v>
      </c>
      <c r="S8" s="192" t="s">
        <v>1045</v>
      </c>
      <c r="T8" s="191">
        <v>200</v>
      </c>
      <c r="U8" s="189" t="s">
        <v>1046</v>
      </c>
      <c r="V8" s="192" t="s">
        <v>1047</v>
      </c>
      <c r="W8" s="193" t="s">
        <v>537</v>
      </c>
      <c r="X8" s="194">
        <v>30100</v>
      </c>
      <c r="Y8" s="191">
        <v>0</v>
      </c>
      <c r="Z8" s="192" t="s">
        <v>420</v>
      </c>
      <c r="AA8" s="195" t="s">
        <v>421</v>
      </c>
      <c r="AB8" s="195"/>
      <c r="AC8" s="189" t="s">
        <v>535</v>
      </c>
      <c r="AD8" s="196">
        <f t="shared" si="0"/>
        <v>24080</v>
      </c>
      <c r="AE8" s="196">
        <f t="shared" si="1"/>
        <v>6020</v>
      </c>
      <c r="AF8" s="196">
        <f t="shared" si="2"/>
        <v>29136.800000000003</v>
      </c>
      <c r="AG8" s="196">
        <f t="shared" si="3"/>
        <v>7284.1999999999971</v>
      </c>
      <c r="AH8" s="197">
        <f t="shared" si="4"/>
        <v>36421</v>
      </c>
      <c r="AI8" s="192" t="s">
        <v>28</v>
      </c>
      <c r="AJ8" s="188" t="s">
        <v>474</v>
      </c>
      <c r="AK8" s="188"/>
      <c r="AL8" s="202" t="s">
        <v>488</v>
      </c>
      <c r="AM8" s="198">
        <f t="shared" si="5"/>
        <v>0</v>
      </c>
      <c r="AN8" s="199"/>
      <c r="AO8" s="203">
        <f t="shared" si="6"/>
        <v>0</v>
      </c>
      <c r="AP8" s="188"/>
      <c r="AQ8" s="188"/>
    </row>
    <row r="9" spans="1:43" s="200" customFormat="1" ht="12" customHeight="1" x14ac:dyDescent="0.3">
      <c r="A9" s="188"/>
      <c r="B9" s="189" t="s">
        <v>26</v>
      </c>
      <c r="C9" s="190">
        <v>6</v>
      </c>
      <c r="D9" s="191">
        <v>2806</v>
      </c>
      <c r="E9" s="191">
        <v>5558</v>
      </c>
      <c r="F9" s="192" t="s">
        <v>23</v>
      </c>
      <c r="G9" s="192" t="s">
        <v>24</v>
      </c>
      <c r="H9" s="191">
        <v>5590</v>
      </c>
      <c r="I9" s="192" t="s">
        <v>27</v>
      </c>
      <c r="J9" s="192"/>
      <c r="K9" s="189" t="s">
        <v>20</v>
      </c>
      <c r="L9" s="189" t="s">
        <v>416</v>
      </c>
      <c r="M9" s="192" t="s">
        <v>417</v>
      </c>
      <c r="N9" s="189" t="s">
        <v>120</v>
      </c>
      <c r="O9" s="192" t="s">
        <v>433</v>
      </c>
      <c r="P9" s="189" t="s">
        <v>1042</v>
      </c>
      <c r="Q9" s="192" t="s">
        <v>1043</v>
      </c>
      <c r="R9" s="192" t="s">
        <v>1048</v>
      </c>
      <c r="S9" s="192" t="s">
        <v>1049</v>
      </c>
      <c r="T9" s="191">
        <v>200</v>
      </c>
      <c r="U9" s="189" t="s">
        <v>1050</v>
      </c>
      <c r="V9" s="192" t="s">
        <v>305</v>
      </c>
      <c r="W9" s="193" t="s">
        <v>537</v>
      </c>
      <c r="X9" s="194">
        <v>10000</v>
      </c>
      <c r="Y9" s="191">
        <v>1</v>
      </c>
      <c r="Z9" s="192" t="s">
        <v>420</v>
      </c>
      <c r="AA9" s="189" t="s">
        <v>421</v>
      </c>
      <c r="AB9" s="195"/>
      <c r="AC9" s="189" t="s">
        <v>535</v>
      </c>
      <c r="AD9" s="196">
        <f t="shared" si="0"/>
        <v>8000</v>
      </c>
      <c r="AE9" s="196">
        <f t="shared" si="1"/>
        <v>2000</v>
      </c>
      <c r="AF9" s="196">
        <f t="shared" si="2"/>
        <v>9680</v>
      </c>
      <c r="AG9" s="196">
        <f t="shared" si="3"/>
        <v>2420</v>
      </c>
      <c r="AH9" s="197">
        <f t="shared" ref="AH9:AH72" si="7">AF9+AG9</f>
        <v>12100</v>
      </c>
      <c r="AI9" s="192" t="s">
        <v>28</v>
      </c>
      <c r="AJ9" s="188" t="s">
        <v>474</v>
      </c>
      <c r="AK9" s="188"/>
      <c r="AL9" s="202" t="s">
        <v>488</v>
      </c>
      <c r="AM9" s="198">
        <f t="shared" si="5"/>
        <v>0</v>
      </c>
      <c r="AN9" s="199"/>
      <c r="AO9" s="203">
        <f t="shared" ref="AO9:AO72" si="8">IF(AL9="","Colonne BH à compléter",IF(AND(AL9="Accepté-Modifié",AN9=""),"Compléter colonne BJ",IF(AND(AM9&gt;0,AN9&gt;0),"ERREUR",IF(AM9&gt;0,ROUND(AM9,0),IF(AN9&gt;0,ROUND(AN9,0),0)))))</f>
        <v>0</v>
      </c>
      <c r="AP9" s="188"/>
      <c r="AQ9" s="188"/>
    </row>
    <row r="10" spans="1:43" s="200" customFormat="1" ht="12" customHeight="1" x14ac:dyDescent="0.3">
      <c r="A10" s="188"/>
      <c r="B10" s="189" t="s">
        <v>26</v>
      </c>
      <c r="C10" s="190">
        <v>6</v>
      </c>
      <c r="D10" s="191">
        <v>2806</v>
      </c>
      <c r="E10" s="191">
        <v>5558</v>
      </c>
      <c r="F10" s="192" t="s">
        <v>23</v>
      </c>
      <c r="G10" s="192" t="s">
        <v>24</v>
      </c>
      <c r="H10" s="191">
        <v>5590</v>
      </c>
      <c r="I10" s="192" t="s">
        <v>27</v>
      </c>
      <c r="J10" s="192"/>
      <c r="K10" s="195" t="s">
        <v>20</v>
      </c>
      <c r="L10" s="189" t="s">
        <v>416</v>
      </c>
      <c r="M10" s="192" t="s">
        <v>417</v>
      </c>
      <c r="N10" s="189" t="s">
        <v>120</v>
      </c>
      <c r="O10" s="192" t="s">
        <v>433</v>
      </c>
      <c r="P10" s="189" t="s">
        <v>1042</v>
      </c>
      <c r="Q10" s="188" t="s">
        <v>1043</v>
      </c>
      <c r="R10" s="192" t="s">
        <v>1051</v>
      </c>
      <c r="S10" s="192" t="s">
        <v>1052</v>
      </c>
      <c r="T10" s="191">
        <v>200</v>
      </c>
      <c r="U10" s="189" t="s">
        <v>1053</v>
      </c>
      <c r="V10" s="192" t="s">
        <v>1054</v>
      </c>
      <c r="W10" s="193" t="s">
        <v>537</v>
      </c>
      <c r="X10" s="194">
        <v>52000</v>
      </c>
      <c r="Y10" s="191">
        <v>0</v>
      </c>
      <c r="Z10" s="192" t="s">
        <v>420</v>
      </c>
      <c r="AA10" s="189" t="s">
        <v>421</v>
      </c>
      <c r="AB10" s="195"/>
      <c r="AC10" s="189" t="s">
        <v>535</v>
      </c>
      <c r="AD10" s="196">
        <f t="shared" si="0"/>
        <v>41600</v>
      </c>
      <c r="AE10" s="196">
        <f t="shared" si="1"/>
        <v>10400</v>
      </c>
      <c r="AF10" s="196">
        <f t="shared" si="2"/>
        <v>50336</v>
      </c>
      <c r="AG10" s="196">
        <f t="shared" si="3"/>
        <v>12584</v>
      </c>
      <c r="AH10" s="197">
        <f t="shared" si="7"/>
        <v>62920</v>
      </c>
      <c r="AI10" s="192" t="s">
        <v>28</v>
      </c>
      <c r="AJ10" s="188" t="s">
        <v>474</v>
      </c>
      <c r="AK10" s="188"/>
      <c r="AL10" s="202" t="s">
        <v>488</v>
      </c>
      <c r="AM10" s="198">
        <f t="shared" si="5"/>
        <v>0</v>
      </c>
      <c r="AN10" s="199"/>
      <c r="AO10" s="203">
        <f t="shared" si="8"/>
        <v>0</v>
      </c>
      <c r="AP10" s="188"/>
      <c r="AQ10" s="188"/>
    </row>
    <row r="11" spans="1:43" s="200" customFormat="1" x14ac:dyDescent="0.3">
      <c r="A11" s="188"/>
      <c r="B11" s="189" t="s">
        <v>26</v>
      </c>
      <c r="C11" s="190">
        <v>6</v>
      </c>
      <c r="D11" s="191">
        <v>2806</v>
      </c>
      <c r="E11" s="191">
        <v>5558</v>
      </c>
      <c r="F11" s="192" t="s">
        <v>23</v>
      </c>
      <c r="G11" s="192" t="s">
        <v>24</v>
      </c>
      <c r="H11" s="191">
        <v>5590</v>
      </c>
      <c r="I11" s="192" t="s">
        <v>27</v>
      </c>
      <c r="J11" s="192"/>
      <c r="K11" s="195" t="s">
        <v>20</v>
      </c>
      <c r="L11" s="189" t="s">
        <v>416</v>
      </c>
      <c r="M11" s="192" t="s">
        <v>417</v>
      </c>
      <c r="N11" s="189" t="s">
        <v>120</v>
      </c>
      <c r="O11" s="192" t="s">
        <v>433</v>
      </c>
      <c r="P11" s="189" t="s">
        <v>1042</v>
      </c>
      <c r="Q11" s="188" t="s">
        <v>1043</v>
      </c>
      <c r="R11" s="192" t="s">
        <v>1055</v>
      </c>
      <c r="S11" s="192" t="s">
        <v>1056</v>
      </c>
      <c r="T11" s="191">
        <v>300</v>
      </c>
      <c r="U11" s="189" t="s">
        <v>1057</v>
      </c>
      <c r="V11" s="192" t="s">
        <v>899</v>
      </c>
      <c r="W11" s="193" t="s">
        <v>537</v>
      </c>
      <c r="X11" s="194">
        <v>3000</v>
      </c>
      <c r="Y11" s="191">
        <v>1</v>
      </c>
      <c r="Z11" s="192" t="s">
        <v>420</v>
      </c>
      <c r="AA11" s="189" t="s">
        <v>421</v>
      </c>
      <c r="AB11" s="195"/>
      <c r="AC11" s="189" t="s">
        <v>535</v>
      </c>
      <c r="AD11" s="196">
        <f t="shared" si="0"/>
        <v>2400</v>
      </c>
      <c r="AE11" s="196">
        <f t="shared" si="1"/>
        <v>600</v>
      </c>
      <c r="AF11" s="196">
        <f t="shared" si="2"/>
        <v>2904</v>
      </c>
      <c r="AG11" s="196">
        <f t="shared" si="3"/>
        <v>726</v>
      </c>
      <c r="AH11" s="197">
        <f t="shared" si="7"/>
        <v>3630</v>
      </c>
      <c r="AI11" s="192" t="s">
        <v>28</v>
      </c>
      <c r="AJ11" s="188" t="s">
        <v>474</v>
      </c>
      <c r="AK11" s="188"/>
      <c r="AL11" s="202" t="s">
        <v>488</v>
      </c>
      <c r="AM11" s="198">
        <f t="shared" si="5"/>
        <v>0</v>
      </c>
      <c r="AN11" s="199"/>
      <c r="AO11" s="203">
        <f t="shared" si="8"/>
        <v>0</v>
      </c>
      <c r="AP11" s="188"/>
      <c r="AQ11" s="188"/>
    </row>
    <row r="12" spans="1:43" s="200" customFormat="1" ht="12" customHeight="1" x14ac:dyDescent="0.3">
      <c r="A12" s="188"/>
      <c r="B12" s="189" t="s">
        <v>26</v>
      </c>
      <c r="C12" s="190">
        <v>6</v>
      </c>
      <c r="D12" s="191">
        <v>2806</v>
      </c>
      <c r="E12" s="191">
        <v>5558</v>
      </c>
      <c r="F12" s="192" t="s">
        <v>23</v>
      </c>
      <c r="G12" s="192" t="s">
        <v>24</v>
      </c>
      <c r="H12" s="191">
        <v>5590</v>
      </c>
      <c r="I12" s="192" t="s">
        <v>27</v>
      </c>
      <c r="J12" s="192"/>
      <c r="K12" s="189" t="s">
        <v>20</v>
      </c>
      <c r="L12" s="189" t="s">
        <v>416</v>
      </c>
      <c r="M12" s="192" t="s">
        <v>417</v>
      </c>
      <c r="N12" s="189" t="s">
        <v>120</v>
      </c>
      <c r="O12" s="188" t="s">
        <v>433</v>
      </c>
      <c r="P12" s="189" t="s">
        <v>1042</v>
      </c>
      <c r="Q12" s="192" t="s">
        <v>1043</v>
      </c>
      <c r="R12" s="192" t="s">
        <v>1058</v>
      </c>
      <c r="S12" s="192" t="s">
        <v>1059</v>
      </c>
      <c r="T12" s="191">
        <v>60</v>
      </c>
      <c r="U12" s="189" t="s">
        <v>1060</v>
      </c>
      <c r="V12" s="192" t="s">
        <v>364</v>
      </c>
      <c r="W12" s="193" t="s">
        <v>537</v>
      </c>
      <c r="X12" s="194">
        <v>9680</v>
      </c>
      <c r="Y12" s="191">
        <v>1</v>
      </c>
      <c r="Z12" s="188" t="s">
        <v>420</v>
      </c>
      <c r="AA12" s="195" t="s">
        <v>421</v>
      </c>
      <c r="AB12" s="195"/>
      <c r="AC12" s="189" t="s">
        <v>535</v>
      </c>
      <c r="AD12" s="196">
        <f t="shared" si="0"/>
        <v>7744</v>
      </c>
      <c r="AE12" s="196">
        <f t="shared" si="1"/>
        <v>1936</v>
      </c>
      <c r="AF12" s="196">
        <f t="shared" si="2"/>
        <v>9370.24</v>
      </c>
      <c r="AG12" s="196">
        <f t="shared" si="3"/>
        <v>2342.5599999999995</v>
      </c>
      <c r="AH12" s="197">
        <f t="shared" si="7"/>
        <v>11712.8</v>
      </c>
      <c r="AI12" s="192" t="s">
        <v>28</v>
      </c>
      <c r="AJ12" s="188" t="s">
        <v>474</v>
      </c>
      <c r="AK12" s="188"/>
      <c r="AL12" s="202" t="s">
        <v>488</v>
      </c>
      <c r="AM12" s="198">
        <f t="shared" si="5"/>
        <v>0</v>
      </c>
      <c r="AN12" s="199"/>
      <c r="AO12" s="203">
        <f t="shared" si="8"/>
        <v>0</v>
      </c>
      <c r="AP12" s="188"/>
      <c r="AQ12" s="188"/>
    </row>
    <row r="13" spans="1:43" s="200" customFormat="1" ht="12" customHeight="1" x14ac:dyDescent="0.3">
      <c r="A13" s="188"/>
      <c r="B13" s="189" t="s">
        <v>26</v>
      </c>
      <c r="C13" s="190">
        <v>6</v>
      </c>
      <c r="D13" s="191">
        <v>2806</v>
      </c>
      <c r="E13" s="191">
        <v>5558</v>
      </c>
      <c r="F13" s="192" t="s">
        <v>23</v>
      </c>
      <c r="G13" s="192" t="s">
        <v>24</v>
      </c>
      <c r="H13" s="191">
        <v>5590</v>
      </c>
      <c r="I13" s="192" t="s">
        <v>27</v>
      </c>
      <c r="J13" s="192"/>
      <c r="K13" s="195" t="s">
        <v>20</v>
      </c>
      <c r="L13" s="189" t="s">
        <v>416</v>
      </c>
      <c r="M13" s="192" t="s">
        <v>417</v>
      </c>
      <c r="N13" s="189" t="s">
        <v>120</v>
      </c>
      <c r="O13" s="192" t="s">
        <v>433</v>
      </c>
      <c r="P13" s="189" t="s">
        <v>1042</v>
      </c>
      <c r="Q13" s="188" t="s">
        <v>1043</v>
      </c>
      <c r="R13" s="192" t="s">
        <v>1061</v>
      </c>
      <c r="S13" s="192" t="s">
        <v>1062</v>
      </c>
      <c r="T13" s="191">
        <v>300</v>
      </c>
      <c r="U13" s="189" t="s">
        <v>1063</v>
      </c>
      <c r="V13" s="192" t="s">
        <v>888</v>
      </c>
      <c r="W13" s="193" t="s">
        <v>537</v>
      </c>
      <c r="X13" s="194">
        <v>43000</v>
      </c>
      <c r="Y13" s="191">
        <v>0</v>
      </c>
      <c r="Z13" s="192" t="s">
        <v>420</v>
      </c>
      <c r="AA13" s="189" t="s">
        <v>421</v>
      </c>
      <c r="AB13" s="195"/>
      <c r="AC13" s="189" t="s">
        <v>535</v>
      </c>
      <c r="AD13" s="196">
        <f t="shared" si="0"/>
        <v>34400</v>
      </c>
      <c r="AE13" s="196">
        <f t="shared" si="1"/>
        <v>8600</v>
      </c>
      <c r="AF13" s="196">
        <f t="shared" si="2"/>
        <v>41624</v>
      </c>
      <c r="AG13" s="196">
        <f t="shared" si="3"/>
        <v>10406</v>
      </c>
      <c r="AH13" s="197">
        <f t="shared" si="7"/>
        <v>52030</v>
      </c>
      <c r="AI13" s="192" t="s">
        <v>28</v>
      </c>
      <c r="AJ13" s="188" t="s">
        <v>474</v>
      </c>
      <c r="AK13" s="188"/>
      <c r="AL13" s="202" t="s">
        <v>488</v>
      </c>
      <c r="AM13" s="198">
        <f t="shared" si="5"/>
        <v>0</v>
      </c>
      <c r="AN13" s="199"/>
      <c r="AO13" s="203">
        <f t="shared" si="8"/>
        <v>0</v>
      </c>
      <c r="AP13" s="188"/>
      <c r="AQ13" s="188"/>
    </row>
    <row r="14" spans="1:43" s="200" customFormat="1" ht="12" customHeight="1" x14ac:dyDescent="0.3">
      <c r="A14" s="188"/>
      <c r="B14" s="189" t="s">
        <v>26</v>
      </c>
      <c r="C14" s="190">
        <v>6</v>
      </c>
      <c r="D14" s="191">
        <v>2806</v>
      </c>
      <c r="E14" s="191">
        <v>5558</v>
      </c>
      <c r="F14" s="192" t="s">
        <v>23</v>
      </c>
      <c r="G14" s="192" t="s">
        <v>24</v>
      </c>
      <c r="H14" s="191">
        <v>5590</v>
      </c>
      <c r="I14" s="192" t="s">
        <v>27</v>
      </c>
      <c r="J14" s="192"/>
      <c r="K14" s="189" t="s">
        <v>20</v>
      </c>
      <c r="L14" s="189" t="s">
        <v>416</v>
      </c>
      <c r="M14" s="192" t="s">
        <v>417</v>
      </c>
      <c r="N14" s="189" t="s">
        <v>120</v>
      </c>
      <c r="O14" s="192" t="s">
        <v>433</v>
      </c>
      <c r="P14" s="189" t="s">
        <v>437</v>
      </c>
      <c r="Q14" s="192" t="s">
        <v>436</v>
      </c>
      <c r="R14" s="192" t="s">
        <v>1064</v>
      </c>
      <c r="S14" s="192" t="s">
        <v>1065</v>
      </c>
      <c r="T14" s="191">
        <v>40</v>
      </c>
      <c r="U14" s="189" t="s">
        <v>1066</v>
      </c>
      <c r="V14" s="192" t="s">
        <v>1067</v>
      </c>
      <c r="W14" s="193" t="s">
        <v>537</v>
      </c>
      <c r="X14" s="194">
        <v>25000</v>
      </c>
      <c r="Y14" s="191">
        <v>1</v>
      </c>
      <c r="Z14" s="188" t="s">
        <v>420</v>
      </c>
      <c r="AA14" s="189" t="s">
        <v>421</v>
      </c>
      <c r="AB14" s="195"/>
      <c r="AC14" s="189" t="s">
        <v>535</v>
      </c>
      <c r="AD14" s="196">
        <f t="shared" si="0"/>
        <v>20000</v>
      </c>
      <c r="AE14" s="196">
        <f t="shared" si="1"/>
        <v>5000</v>
      </c>
      <c r="AF14" s="196">
        <f t="shared" si="2"/>
        <v>24200</v>
      </c>
      <c r="AG14" s="196">
        <f t="shared" si="3"/>
        <v>6050</v>
      </c>
      <c r="AH14" s="197">
        <f t="shared" si="7"/>
        <v>30250</v>
      </c>
      <c r="AI14" s="192" t="s">
        <v>28</v>
      </c>
      <c r="AJ14" s="188" t="s">
        <v>1106</v>
      </c>
      <c r="AK14" s="188"/>
      <c r="AL14" s="202" t="s">
        <v>488</v>
      </c>
      <c r="AM14" s="198">
        <f t="shared" si="5"/>
        <v>0</v>
      </c>
      <c r="AN14" s="199"/>
      <c r="AO14" s="203">
        <f t="shared" si="8"/>
        <v>0</v>
      </c>
      <c r="AP14" s="188"/>
      <c r="AQ14" s="188"/>
    </row>
    <row r="15" spans="1:43" s="200" customFormat="1" ht="12" customHeight="1" x14ac:dyDescent="0.3">
      <c r="A15" s="188"/>
      <c r="B15" s="189" t="s">
        <v>26</v>
      </c>
      <c r="C15" s="190">
        <v>6</v>
      </c>
      <c r="D15" s="191">
        <v>2806</v>
      </c>
      <c r="E15" s="191">
        <v>5558</v>
      </c>
      <c r="F15" s="192" t="s">
        <v>23</v>
      </c>
      <c r="G15" s="192" t="s">
        <v>24</v>
      </c>
      <c r="H15" s="191">
        <v>5590</v>
      </c>
      <c r="I15" s="192" t="s">
        <v>27</v>
      </c>
      <c r="J15" s="188"/>
      <c r="K15" s="189" t="s">
        <v>112</v>
      </c>
      <c r="L15" s="189" t="s">
        <v>416</v>
      </c>
      <c r="M15" s="192" t="s">
        <v>417</v>
      </c>
      <c r="N15" s="189" t="s">
        <v>120</v>
      </c>
      <c r="O15" s="192" t="s">
        <v>433</v>
      </c>
      <c r="P15" s="189" t="s">
        <v>1068</v>
      </c>
      <c r="Q15" s="192" t="s">
        <v>1069</v>
      </c>
      <c r="R15" s="192" t="s">
        <v>1070</v>
      </c>
      <c r="S15" s="192" t="s">
        <v>1071</v>
      </c>
      <c r="T15" s="191">
        <v>100</v>
      </c>
      <c r="U15" s="189" t="s">
        <v>1072</v>
      </c>
      <c r="V15" s="192" t="s">
        <v>1073</v>
      </c>
      <c r="W15" s="193" t="s">
        <v>537</v>
      </c>
      <c r="X15" s="194">
        <v>6000</v>
      </c>
      <c r="Y15" s="191">
        <v>0</v>
      </c>
      <c r="Z15" s="192" t="s">
        <v>420</v>
      </c>
      <c r="AA15" s="189" t="s">
        <v>421</v>
      </c>
      <c r="AB15" s="195"/>
      <c r="AC15" s="189" t="s">
        <v>535</v>
      </c>
      <c r="AD15" s="196">
        <f t="shared" si="0"/>
        <v>4800</v>
      </c>
      <c r="AE15" s="196">
        <f t="shared" si="1"/>
        <v>1200</v>
      </c>
      <c r="AF15" s="196">
        <f t="shared" si="2"/>
        <v>5808</v>
      </c>
      <c r="AG15" s="196">
        <f t="shared" si="3"/>
        <v>1452</v>
      </c>
      <c r="AH15" s="197">
        <f t="shared" si="7"/>
        <v>7260</v>
      </c>
      <c r="AI15" s="192" t="s">
        <v>28</v>
      </c>
      <c r="AJ15" s="188" t="s">
        <v>1106</v>
      </c>
      <c r="AK15" s="188"/>
      <c r="AL15" s="202" t="s">
        <v>488</v>
      </c>
      <c r="AM15" s="198">
        <f t="shared" si="5"/>
        <v>0</v>
      </c>
      <c r="AN15" s="199"/>
      <c r="AO15" s="203">
        <f t="shared" si="8"/>
        <v>0</v>
      </c>
      <c r="AP15" s="188"/>
      <c r="AQ15" s="188"/>
    </row>
    <row r="16" spans="1:43" s="200" customFormat="1" ht="12" customHeight="1" x14ac:dyDescent="0.3">
      <c r="A16" s="188"/>
      <c r="B16" s="189" t="s">
        <v>26</v>
      </c>
      <c r="C16" s="190">
        <v>6</v>
      </c>
      <c r="D16" s="191">
        <v>2806</v>
      </c>
      <c r="E16" s="191">
        <v>5558</v>
      </c>
      <c r="F16" s="192" t="s">
        <v>23</v>
      </c>
      <c r="G16" s="192" t="s">
        <v>24</v>
      </c>
      <c r="H16" s="191">
        <v>5590</v>
      </c>
      <c r="I16" s="192" t="s">
        <v>27</v>
      </c>
      <c r="J16" s="188"/>
      <c r="K16" s="189" t="s">
        <v>20</v>
      </c>
      <c r="L16" s="189" t="s">
        <v>16</v>
      </c>
      <c r="M16" s="192" t="s">
        <v>17</v>
      </c>
      <c r="N16" s="189" t="s">
        <v>18</v>
      </c>
      <c r="O16" s="192" t="s">
        <v>19</v>
      </c>
      <c r="P16" s="189" t="s">
        <v>21</v>
      </c>
      <c r="Q16" s="192" t="s">
        <v>14</v>
      </c>
      <c r="R16" s="192" t="s">
        <v>542</v>
      </c>
      <c r="S16" s="192" t="s">
        <v>543</v>
      </c>
      <c r="T16" s="191">
        <v>10</v>
      </c>
      <c r="U16" s="189" t="s">
        <v>544</v>
      </c>
      <c r="V16" s="192" t="s">
        <v>545</v>
      </c>
      <c r="W16" s="193" t="s">
        <v>537</v>
      </c>
      <c r="X16" s="194">
        <v>15650</v>
      </c>
      <c r="Y16" s="191">
        <v>1</v>
      </c>
      <c r="Z16" s="192" t="s">
        <v>12</v>
      </c>
      <c r="AA16" s="189" t="s">
        <v>13</v>
      </c>
      <c r="AB16" s="195"/>
      <c r="AC16" s="189" t="s">
        <v>535</v>
      </c>
      <c r="AD16" s="196">
        <f t="shared" si="0"/>
        <v>12520</v>
      </c>
      <c r="AE16" s="196">
        <f t="shared" si="1"/>
        <v>3130</v>
      </c>
      <c r="AF16" s="196">
        <f t="shared" si="2"/>
        <v>15149.2</v>
      </c>
      <c r="AG16" s="196">
        <f t="shared" si="3"/>
        <v>3787.2999999999993</v>
      </c>
      <c r="AH16" s="197">
        <f t="shared" si="7"/>
        <v>18936.5</v>
      </c>
      <c r="AI16" s="192" t="s">
        <v>28</v>
      </c>
      <c r="AJ16" s="188" t="s">
        <v>471</v>
      </c>
      <c r="AK16" s="188"/>
      <c r="AL16" s="202" t="s">
        <v>486</v>
      </c>
      <c r="AM16" s="198">
        <f t="shared" si="5"/>
        <v>15149.2</v>
      </c>
      <c r="AN16" s="199"/>
      <c r="AO16" s="203">
        <f t="shared" si="8"/>
        <v>15149</v>
      </c>
      <c r="AP16" s="188"/>
      <c r="AQ16" s="188"/>
    </row>
    <row r="17" spans="1:43" s="200" customFormat="1" ht="12" customHeight="1" x14ac:dyDescent="0.3">
      <c r="A17" s="188"/>
      <c r="B17" s="189" t="s">
        <v>15</v>
      </c>
      <c r="C17" s="190">
        <v>6</v>
      </c>
      <c r="D17" s="191">
        <v>2808</v>
      </c>
      <c r="E17" s="191">
        <v>5560</v>
      </c>
      <c r="F17" s="192" t="s">
        <v>32</v>
      </c>
      <c r="G17" s="192" t="s">
        <v>662</v>
      </c>
      <c r="H17" s="191">
        <v>5590</v>
      </c>
      <c r="I17" s="192" t="s">
        <v>27</v>
      </c>
      <c r="J17" s="188"/>
      <c r="K17" s="189" t="s">
        <v>112</v>
      </c>
      <c r="L17" s="189" t="s">
        <v>67</v>
      </c>
      <c r="M17" s="192" t="s">
        <v>68</v>
      </c>
      <c r="N17" s="189" t="s">
        <v>69</v>
      </c>
      <c r="O17" s="192" t="s">
        <v>70</v>
      </c>
      <c r="P17" s="189" t="s">
        <v>140</v>
      </c>
      <c r="Q17" s="192" t="s">
        <v>139</v>
      </c>
      <c r="R17" s="192" t="s">
        <v>663</v>
      </c>
      <c r="S17" s="192" t="s">
        <v>664</v>
      </c>
      <c r="T17" s="191">
        <v>18</v>
      </c>
      <c r="U17" s="189" t="s">
        <v>674</v>
      </c>
      <c r="V17" s="192" t="s">
        <v>675</v>
      </c>
      <c r="W17" s="193" t="s">
        <v>537</v>
      </c>
      <c r="X17" s="194">
        <v>1300</v>
      </c>
      <c r="Y17" s="191">
        <v>3</v>
      </c>
      <c r="Z17" s="188"/>
      <c r="AA17" s="189" t="s">
        <v>66</v>
      </c>
      <c r="AB17" s="195"/>
      <c r="AC17" s="189" t="s">
        <v>536</v>
      </c>
      <c r="AD17" s="196">
        <f t="shared" si="0"/>
        <v>1040</v>
      </c>
      <c r="AE17" s="196">
        <f t="shared" si="1"/>
        <v>260</v>
      </c>
      <c r="AF17" s="196">
        <f t="shared" si="2"/>
        <v>1258.4000000000001</v>
      </c>
      <c r="AG17" s="196">
        <f t="shared" si="3"/>
        <v>314.59999999999991</v>
      </c>
      <c r="AH17" s="197">
        <f t="shared" si="7"/>
        <v>1573</v>
      </c>
      <c r="AI17" s="192" t="s">
        <v>28</v>
      </c>
      <c r="AJ17" s="188" t="s">
        <v>474</v>
      </c>
      <c r="AK17" s="188"/>
      <c r="AL17" s="202" t="s">
        <v>486</v>
      </c>
      <c r="AM17" s="198">
        <f t="shared" si="5"/>
        <v>1258.4000000000001</v>
      </c>
      <c r="AN17" s="199"/>
      <c r="AO17" s="203">
        <f t="shared" si="8"/>
        <v>1258</v>
      </c>
      <c r="AP17" s="188"/>
      <c r="AQ17" s="188"/>
    </row>
    <row r="18" spans="1:43" s="200" customFormat="1" ht="12" customHeight="1" x14ac:dyDescent="0.3">
      <c r="A18" s="188"/>
      <c r="B18" s="189" t="s">
        <v>15</v>
      </c>
      <c r="C18" s="190">
        <v>6</v>
      </c>
      <c r="D18" s="191">
        <v>2808</v>
      </c>
      <c r="E18" s="191">
        <v>5560</v>
      </c>
      <c r="F18" s="192" t="s">
        <v>32</v>
      </c>
      <c r="G18" s="192" t="s">
        <v>662</v>
      </c>
      <c r="H18" s="191">
        <v>5590</v>
      </c>
      <c r="I18" s="192" t="s">
        <v>27</v>
      </c>
      <c r="J18" s="188"/>
      <c r="K18" s="189" t="s">
        <v>112</v>
      </c>
      <c r="L18" s="189" t="s">
        <v>67</v>
      </c>
      <c r="M18" s="192" t="s">
        <v>68</v>
      </c>
      <c r="N18" s="189" t="s">
        <v>69</v>
      </c>
      <c r="O18" s="192" t="s">
        <v>70</v>
      </c>
      <c r="P18" s="189" t="s">
        <v>140</v>
      </c>
      <c r="Q18" s="192" t="s">
        <v>139</v>
      </c>
      <c r="R18" s="192" t="s">
        <v>663</v>
      </c>
      <c r="S18" s="192" t="s">
        <v>664</v>
      </c>
      <c r="T18" s="191">
        <v>18</v>
      </c>
      <c r="U18" s="189" t="s">
        <v>676</v>
      </c>
      <c r="V18" s="192" t="s">
        <v>677</v>
      </c>
      <c r="W18" s="193" t="s">
        <v>547</v>
      </c>
      <c r="X18" s="194">
        <v>1933.58</v>
      </c>
      <c r="Y18" s="191">
        <v>3</v>
      </c>
      <c r="Z18" s="192"/>
      <c r="AA18" s="189" t="s">
        <v>66</v>
      </c>
      <c r="AB18" s="195"/>
      <c r="AC18" s="189" t="s">
        <v>536</v>
      </c>
      <c r="AD18" s="196">
        <f t="shared" si="0"/>
        <v>1546.864</v>
      </c>
      <c r="AE18" s="196">
        <f t="shared" si="1"/>
        <v>386.71599999999989</v>
      </c>
      <c r="AF18" s="196">
        <f t="shared" si="2"/>
        <v>1871.7054399999997</v>
      </c>
      <c r="AG18" s="196">
        <f t="shared" si="3"/>
        <v>467.92635999999993</v>
      </c>
      <c r="AH18" s="197">
        <f t="shared" si="7"/>
        <v>2339.6317999999997</v>
      </c>
      <c r="AI18" s="192" t="s">
        <v>28</v>
      </c>
      <c r="AJ18" s="188" t="s">
        <v>474</v>
      </c>
      <c r="AK18" s="188"/>
      <c r="AL18" s="202" t="s">
        <v>486</v>
      </c>
      <c r="AM18" s="198">
        <f t="shared" si="5"/>
        <v>1871.7054399999997</v>
      </c>
      <c r="AN18" s="199"/>
      <c r="AO18" s="203">
        <f t="shared" si="8"/>
        <v>1872</v>
      </c>
      <c r="AP18" s="188"/>
      <c r="AQ18" s="188"/>
    </row>
    <row r="19" spans="1:43" s="200" customFormat="1" ht="12" customHeight="1" x14ac:dyDescent="0.3">
      <c r="A19" s="188"/>
      <c r="B19" s="189" t="s">
        <v>15</v>
      </c>
      <c r="C19" s="190">
        <v>6</v>
      </c>
      <c r="D19" s="191">
        <v>2808</v>
      </c>
      <c r="E19" s="191">
        <v>5560</v>
      </c>
      <c r="F19" s="192" t="s">
        <v>32</v>
      </c>
      <c r="G19" s="192" t="s">
        <v>662</v>
      </c>
      <c r="H19" s="191">
        <v>5590</v>
      </c>
      <c r="I19" s="192" t="s">
        <v>27</v>
      </c>
      <c r="J19" s="188"/>
      <c r="K19" s="189" t="s">
        <v>112</v>
      </c>
      <c r="L19" s="189" t="s">
        <v>67</v>
      </c>
      <c r="M19" s="192" t="s">
        <v>68</v>
      </c>
      <c r="N19" s="189" t="s">
        <v>69</v>
      </c>
      <c r="O19" s="192" t="s">
        <v>70</v>
      </c>
      <c r="P19" s="189" t="s">
        <v>140</v>
      </c>
      <c r="Q19" s="192" t="s">
        <v>139</v>
      </c>
      <c r="R19" s="192" t="s">
        <v>663</v>
      </c>
      <c r="S19" s="192" t="s">
        <v>664</v>
      </c>
      <c r="T19" s="191">
        <v>18</v>
      </c>
      <c r="U19" s="189" t="s">
        <v>678</v>
      </c>
      <c r="V19" s="192" t="s">
        <v>143</v>
      </c>
      <c r="W19" s="193" t="s">
        <v>547</v>
      </c>
      <c r="X19" s="194">
        <v>567.6</v>
      </c>
      <c r="Y19" s="191">
        <v>3</v>
      </c>
      <c r="Z19" s="192"/>
      <c r="AA19" s="189" t="s">
        <v>66</v>
      </c>
      <c r="AB19" s="195"/>
      <c r="AC19" s="189" t="s">
        <v>536</v>
      </c>
      <c r="AD19" s="196">
        <f t="shared" si="0"/>
        <v>454.08000000000004</v>
      </c>
      <c r="AE19" s="196">
        <f t="shared" si="1"/>
        <v>113.51999999999998</v>
      </c>
      <c r="AF19" s="196">
        <f t="shared" si="2"/>
        <v>549.43680000000006</v>
      </c>
      <c r="AG19" s="196">
        <f t="shared" si="3"/>
        <v>137.35919999999999</v>
      </c>
      <c r="AH19" s="197">
        <f t="shared" si="7"/>
        <v>686.79600000000005</v>
      </c>
      <c r="AI19" s="192" t="s">
        <v>28</v>
      </c>
      <c r="AJ19" s="188" t="s">
        <v>474</v>
      </c>
      <c r="AK19" s="188"/>
      <c r="AL19" s="202" t="s">
        <v>488</v>
      </c>
      <c r="AM19" s="198">
        <f t="shared" si="5"/>
        <v>0</v>
      </c>
      <c r="AN19" s="199"/>
      <c r="AO19" s="203">
        <f t="shared" si="8"/>
        <v>0</v>
      </c>
      <c r="AP19" s="188"/>
      <c r="AQ19" s="188"/>
    </row>
    <row r="20" spans="1:43" s="200" customFormat="1" ht="12" customHeight="1" x14ac:dyDescent="0.3">
      <c r="A20" s="188"/>
      <c r="B20" s="189" t="s">
        <v>15</v>
      </c>
      <c r="C20" s="190">
        <v>6</v>
      </c>
      <c r="D20" s="191">
        <v>2808</v>
      </c>
      <c r="E20" s="191">
        <v>5560</v>
      </c>
      <c r="F20" s="192" t="s">
        <v>32</v>
      </c>
      <c r="G20" s="192" t="s">
        <v>662</v>
      </c>
      <c r="H20" s="191">
        <v>5590</v>
      </c>
      <c r="I20" s="192" t="s">
        <v>27</v>
      </c>
      <c r="J20" s="188"/>
      <c r="K20" s="189" t="s">
        <v>112</v>
      </c>
      <c r="L20" s="189" t="s">
        <v>67</v>
      </c>
      <c r="M20" s="192" t="s">
        <v>68</v>
      </c>
      <c r="N20" s="189" t="s">
        <v>69</v>
      </c>
      <c r="O20" s="192" t="s">
        <v>70</v>
      </c>
      <c r="P20" s="189" t="s">
        <v>140</v>
      </c>
      <c r="Q20" s="192" t="s">
        <v>139</v>
      </c>
      <c r="R20" s="192" t="s">
        <v>663</v>
      </c>
      <c r="S20" s="192" t="s">
        <v>664</v>
      </c>
      <c r="T20" s="191">
        <v>18</v>
      </c>
      <c r="U20" s="189" t="s">
        <v>679</v>
      </c>
      <c r="V20" s="192" t="s">
        <v>680</v>
      </c>
      <c r="W20" s="193" t="s">
        <v>537</v>
      </c>
      <c r="X20" s="194">
        <v>3500</v>
      </c>
      <c r="Y20" s="191">
        <v>3</v>
      </c>
      <c r="Z20" s="188"/>
      <c r="AA20" s="195" t="s">
        <v>66</v>
      </c>
      <c r="AB20" s="195"/>
      <c r="AC20" s="189" t="s">
        <v>536</v>
      </c>
      <c r="AD20" s="196">
        <f t="shared" si="0"/>
        <v>2800</v>
      </c>
      <c r="AE20" s="196">
        <f t="shared" si="1"/>
        <v>700</v>
      </c>
      <c r="AF20" s="196">
        <f t="shared" si="2"/>
        <v>3388</v>
      </c>
      <c r="AG20" s="196">
        <f t="shared" si="3"/>
        <v>847</v>
      </c>
      <c r="AH20" s="197">
        <f t="shared" si="7"/>
        <v>4235</v>
      </c>
      <c r="AI20" s="192" t="s">
        <v>28</v>
      </c>
      <c r="AJ20" s="188" t="s">
        <v>474</v>
      </c>
      <c r="AK20" s="188"/>
      <c r="AL20" s="202" t="s">
        <v>486</v>
      </c>
      <c r="AM20" s="198">
        <f t="shared" si="5"/>
        <v>3388</v>
      </c>
      <c r="AN20" s="199"/>
      <c r="AO20" s="203">
        <f t="shared" si="8"/>
        <v>3388</v>
      </c>
      <c r="AP20" s="188"/>
      <c r="AQ20" s="188"/>
    </row>
    <row r="21" spans="1:43" s="200" customFormat="1" ht="12" customHeight="1" x14ac:dyDescent="0.3">
      <c r="A21" s="188"/>
      <c r="B21" s="189" t="s">
        <v>15</v>
      </c>
      <c r="C21" s="190">
        <v>6</v>
      </c>
      <c r="D21" s="191">
        <v>2808</v>
      </c>
      <c r="E21" s="191">
        <v>5560</v>
      </c>
      <c r="F21" s="192" t="s">
        <v>32</v>
      </c>
      <c r="G21" s="192" t="s">
        <v>662</v>
      </c>
      <c r="H21" s="191">
        <v>5590</v>
      </c>
      <c r="I21" s="192" t="s">
        <v>27</v>
      </c>
      <c r="J21" s="188"/>
      <c r="K21" s="189" t="s">
        <v>112</v>
      </c>
      <c r="L21" s="189" t="s">
        <v>67</v>
      </c>
      <c r="M21" s="192" t="s">
        <v>68</v>
      </c>
      <c r="N21" s="189" t="s">
        <v>69</v>
      </c>
      <c r="O21" s="192" t="s">
        <v>70</v>
      </c>
      <c r="P21" s="189" t="s">
        <v>140</v>
      </c>
      <c r="Q21" s="192" t="s">
        <v>139</v>
      </c>
      <c r="R21" s="192" t="s">
        <v>663</v>
      </c>
      <c r="S21" s="192" t="s">
        <v>664</v>
      </c>
      <c r="T21" s="191">
        <v>18</v>
      </c>
      <c r="U21" s="189" t="s">
        <v>670</v>
      </c>
      <c r="V21" s="192" t="s">
        <v>671</v>
      </c>
      <c r="W21" s="193" t="s">
        <v>537</v>
      </c>
      <c r="X21" s="194">
        <v>2000</v>
      </c>
      <c r="Y21" s="191">
        <v>3</v>
      </c>
      <c r="Z21" s="192"/>
      <c r="AA21" s="189" t="s">
        <v>66</v>
      </c>
      <c r="AB21" s="195"/>
      <c r="AC21" s="189" t="s">
        <v>536</v>
      </c>
      <c r="AD21" s="196">
        <f t="shared" si="0"/>
        <v>1600</v>
      </c>
      <c r="AE21" s="196">
        <f t="shared" si="1"/>
        <v>400</v>
      </c>
      <c r="AF21" s="196">
        <f t="shared" si="2"/>
        <v>1936</v>
      </c>
      <c r="AG21" s="196">
        <f t="shared" si="3"/>
        <v>484</v>
      </c>
      <c r="AH21" s="197">
        <f t="shared" si="7"/>
        <v>2420</v>
      </c>
      <c r="AI21" s="192" t="s">
        <v>28</v>
      </c>
      <c r="AJ21" s="188" t="s">
        <v>474</v>
      </c>
      <c r="AK21" s="204"/>
      <c r="AL21" s="202" t="s">
        <v>486</v>
      </c>
      <c r="AM21" s="198">
        <f t="shared" si="5"/>
        <v>1936</v>
      </c>
      <c r="AN21" s="199"/>
      <c r="AO21" s="203">
        <f t="shared" si="8"/>
        <v>1936</v>
      </c>
      <c r="AP21" s="188"/>
      <c r="AQ21" s="188"/>
    </row>
    <row r="22" spans="1:43" s="200" customFormat="1" ht="12" customHeight="1" x14ac:dyDescent="0.3">
      <c r="A22" s="188"/>
      <c r="B22" s="189" t="s">
        <v>15</v>
      </c>
      <c r="C22" s="190">
        <v>6</v>
      </c>
      <c r="D22" s="191">
        <v>2808</v>
      </c>
      <c r="E22" s="191">
        <v>5560</v>
      </c>
      <c r="F22" s="192" t="s">
        <v>32</v>
      </c>
      <c r="G22" s="192" t="s">
        <v>662</v>
      </c>
      <c r="H22" s="191">
        <v>5590</v>
      </c>
      <c r="I22" s="192" t="s">
        <v>27</v>
      </c>
      <c r="J22" s="188"/>
      <c r="K22" s="189" t="s">
        <v>112</v>
      </c>
      <c r="L22" s="189" t="s">
        <v>67</v>
      </c>
      <c r="M22" s="192" t="s">
        <v>68</v>
      </c>
      <c r="N22" s="189" t="s">
        <v>69</v>
      </c>
      <c r="O22" s="192" t="s">
        <v>70</v>
      </c>
      <c r="P22" s="189" t="s">
        <v>140</v>
      </c>
      <c r="Q22" s="192" t="s">
        <v>139</v>
      </c>
      <c r="R22" s="192" t="s">
        <v>663</v>
      </c>
      <c r="S22" s="192" t="s">
        <v>664</v>
      </c>
      <c r="T22" s="191">
        <v>18</v>
      </c>
      <c r="U22" s="189" t="s">
        <v>672</v>
      </c>
      <c r="V22" s="192" t="s">
        <v>673</v>
      </c>
      <c r="W22" s="193" t="s">
        <v>537</v>
      </c>
      <c r="X22" s="194">
        <v>850</v>
      </c>
      <c r="Y22" s="191">
        <v>1</v>
      </c>
      <c r="Z22" s="188"/>
      <c r="AA22" s="189" t="s">
        <v>66</v>
      </c>
      <c r="AB22" s="195"/>
      <c r="AC22" s="189" t="s">
        <v>536</v>
      </c>
      <c r="AD22" s="196">
        <f t="shared" si="0"/>
        <v>680</v>
      </c>
      <c r="AE22" s="196">
        <f t="shared" si="1"/>
        <v>170</v>
      </c>
      <c r="AF22" s="196">
        <f t="shared" si="2"/>
        <v>822.80000000000007</v>
      </c>
      <c r="AG22" s="196">
        <f t="shared" si="3"/>
        <v>205.69999999999993</v>
      </c>
      <c r="AH22" s="197">
        <f t="shared" si="7"/>
        <v>1028.5</v>
      </c>
      <c r="AI22" s="192" t="s">
        <v>28</v>
      </c>
      <c r="AJ22" s="188" t="s">
        <v>474</v>
      </c>
      <c r="AK22" s="188"/>
      <c r="AL22" s="202" t="s">
        <v>486</v>
      </c>
      <c r="AM22" s="198">
        <f t="shared" si="5"/>
        <v>822.80000000000007</v>
      </c>
      <c r="AN22" s="199"/>
      <c r="AO22" s="203">
        <f t="shared" si="8"/>
        <v>823</v>
      </c>
      <c r="AP22" s="188"/>
      <c r="AQ22" s="188"/>
    </row>
    <row r="23" spans="1:43" s="200" customFormat="1" ht="12" customHeight="1" x14ac:dyDescent="0.3">
      <c r="A23" s="188"/>
      <c r="B23" s="189" t="s">
        <v>15</v>
      </c>
      <c r="C23" s="190">
        <v>6</v>
      </c>
      <c r="D23" s="191">
        <v>2808</v>
      </c>
      <c r="E23" s="191">
        <v>5560</v>
      </c>
      <c r="F23" s="192" t="s">
        <v>32</v>
      </c>
      <c r="G23" s="192" t="s">
        <v>662</v>
      </c>
      <c r="H23" s="191">
        <v>5590</v>
      </c>
      <c r="I23" s="192" t="s">
        <v>27</v>
      </c>
      <c r="J23" s="188"/>
      <c r="K23" s="189" t="s">
        <v>112</v>
      </c>
      <c r="L23" s="189" t="s">
        <v>214</v>
      </c>
      <c r="M23" s="192" t="s">
        <v>215</v>
      </c>
      <c r="N23" s="189" t="s">
        <v>248</v>
      </c>
      <c r="O23" s="192" t="s">
        <v>249</v>
      </c>
      <c r="P23" s="189" t="s">
        <v>260</v>
      </c>
      <c r="Q23" s="192" t="s">
        <v>259</v>
      </c>
      <c r="R23" s="192" t="s">
        <v>817</v>
      </c>
      <c r="S23" s="192" t="s">
        <v>818</v>
      </c>
      <c r="T23" s="191">
        <v>19</v>
      </c>
      <c r="U23" s="189" t="s">
        <v>819</v>
      </c>
      <c r="V23" s="192" t="s">
        <v>152</v>
      </c>
      <c r="W23" s="193" t="s">
        <v>537</v>
      </c>
      <c r="X23" s="194">
        <v>1200</v>
      </c>
      <c r="Y23" s="191">
        <v>1</v>
      </c>
      <c r="Z23" s="188" t="s">
        <v>210</v>
      </c>
      <c r="AA23" s="195" t="s">
        <v>247</v>
      </c>
      <c r="AB23" s="195"/>
      <c r="AC23" s="189" t="s">
        <v>536</v>
      </c>
      <c r="AD23" s="196">
        <f t="shared" si="0"/>
        <v>960</v>
      </c>
      <c r="AE23" s="196">
        <f t="shared" si="1"/>
        <v>240</v>
      </c>
      <c r="AF23" s="196">
        <f t="shared" si="2"/>
        <v>1161.6000000000001</v>
      </c>
      <c r="AG23" s="196">
        <f t="shared" si="3"/>
        <v>290.39999999999986</v>
      </c>
      <c r="AH23" s="197">
        <f t="shared" si="7"/>
        <v>1452</v>
      </c>
      <c r="AI23" s="192" t="s">
        <v>28</v>
      </c>
      <c r="AJ23" s="188" t="s">
        <v>474</v>
      </c>
      <c r="AK23" s="188"/>
      <c r="AL23" s="202" t="s">
        <v>486</v>
      </c>
      <c r="AM23" s="198">
        <f t="shared" si="5"/>
        <v>1161.6000000000001</v>
      </c>
      <c r="AN23" s="199"/>
      <c r="AO23" s="203">
        <f t="shared" si="8"/>
        <v>1162</v>
      </c>
      <c r="AP23" s="188"/>
      <c r="AQ23" s="188"/>
    </row>
    <row r="24" spans="1:43" s="200" customFormat="1" ht="12" customHeight="1" x14ac:dyDescent="0.3">
      <c r="A24" s="188"/>
      <c r="B24" s="189" t="s">
        <v>15</v>
      </c>
      <c r="C24" s="190">
        <v>6</v>
      </c>
      <c r="D24" s="191">
        <v>2808</v>
      </c>
      <c r="E24" s="191">
        <v>5560</v>
      </c>
      <c r="F24" s="192" t="s">
        <v>32</v>
      </c>
      <c r="G24" s="192" t="s">
        <v>662</v>
      </c>
      <c r="H24" s="191">
        <v>5590</v>
      </c>
      <c r="I24" s="192" t="s">
        <v>27</v>
      </c>
      <c r="J24" s="188"/>
      <c r="K24" s="189" t="s">
        <v>112</v>
      </c>
      <c r="L24" s="189" t="s">
        <v>214</v>
      </c>
      <c r="M24" s="192" t="s">
        <v>215</v>
      </c>
      <c r="N24" s="189" t="s">
        <v>248</v>
      </c>
      <c r="O24" s="192" t="s">
        <v>249</v>
      </c>
      <c r="P24" s="189" t="s">
        <v>260</v>
      </c>
      <c r="Q24" s="192" t="s">
        <v>259</v>
      </c>
      <c r="R24" s="192" t="s">
        <v>817</v>
      </c>
      <c r="S24" s="192" t="s">
        <v>818</v>
      </c>
      <c r="T24" s="191">
        <v>19</v>
      </c>
      <c r="U24" s="189" t="s">
        <v>820</v>
      </c>
      <c r="V24" s="192" t="s">
        <v>124</v>
      </c>
      <c r="W24" s="193" t="s">
        <v>537</v>
      </c>
      <c r="X24" s="194">
        <v>5100</v>
      </c>
      <c r="Y24" s="191">
        <v>1</v>
      </c>
      <c r="Z24" s="188" t="s">
        <v>210</v>
      </c>
      <c r="AA24" s="195" t="s">
        <v>247</v>
      </c>
      <c r="AB24" s="195"/>
      <c r="AC24" s="189" t="s">
        <v>536</v>
      </c>
      <c r="AD24" s="196">
        <f t="shared" si="0"/>
        <v>4080</v>
      </c>
      <c r="AE24" s="196">
        <f t="shared" si="1"/>
        <v>1020</v>
      </c>
      <c r="AF24" s="196">
        <f t="shared" si="2"/>
        <v>4936.8</v>
      </c>
      <c r="AG24" s="196">
        <f t="shared" si="3"/>
        <v>1234.1999999999998</v>
      </c>
      <c r="AH24" s="197">
        <f t="shared" si="7"/>
        <v>6171</v>
      </c>
      <c r="AI24" s="192" t="s">
        <v>28</v>
      </c>
      <c r="AJ24" s="188" t="s">
        <v>474</v>
      </c>
      <c r="AK24" s="188"/>
      <c r="AL24" s="202" t="s">
        <v>488</v>
      </c>
      <c r="AM24" s="198">
        <f t="shared" si="5"/>
        <v>0</v>
      </c>
      <c r="AN24" s="199"/>
      <c r="AO24" s="203">
        <f t="shared" si="8"/>
        <v>0</v>
      </c>
      <c r="AP24" s="188"/>
      <c r="AQ24" s="188"/>
    </row>
    <row r="25" spans="1:43" s="200" customFormat="1" ht="12" customHeight="1" x14ac:dyDescent="0.3">
      <c r="A25" s="188"/>
      <c r="B25" s="189" t="s">
        <v>15</v>
      </c>
      <c r="C25" s="190">
        <v>6</v>
      </c>
      <c r="D25" s="191">
        <v>2808</v>
      </c>
      <c r="E25" s="191">
        <v>5560</v>
      </c>
      <c r="F25" s="192" t="s">
        <v>32</v>
      </c>
      <c r="G25" s="192" t="s">
        <v>662</v>
      </c>
      <c r="H25" s="191">
        <v>5590</v>
      </c>
      <c r="I25" s="192" t="s">
        <v>27</v>
      </c>
      <c r="J25" s="188"/>
      <c r="K25" s="189" t="s">
        <v>112</v>
      </c>
      <c r="L25" s="189" t="s">
        <v>214</v>
      </c>
      <c r="M25" s="192" t="s">
        <v>215</v>
      </c>
      <c r="N25" s="189" t="s">
        <v>248</v>
      </c>
      <c r="O25" s="192" t="s">
        <v>249</v>
      </c>
      <c r="P25" s="189" t="s">
        <v>260</v>
      </c>
      <c r="Q25" s="192" t="s">
        <v>259</v>
      </c>
      <c r="R25" s="192" t="s">
        <v>817</v>
      </c>
      <c r="S25" s="192" t="s">
        <v>818</v>
      </c>
      <c r="T25" s="191">
        <v>19</v>
      </c>
      <c r="U25" s="189" t="s">
        <v>821</v>
      </c>
      <c r="V25" s="192" t="s">
        <v>74</v>
      </c>
      <c r="W25" s="193" t="s">
        <v>537</v>
      </c>
      <c r="X25" s="194">
        <v>3600</v>
      </c>
      <c r="Y25" s="191">
        <v>1</v>
      </c>
      <c r="Z25" s="188" t="s">
        <v>210</v>
      </c>
      <c r="AA25" s="189" t="s">
        <v>247</v>
      </c>
      <c r="AB25" s="195"/>
      <c r="AC25" s="189" t="s">
        <v>536</v>
      </c>
      <c r="AD25" s="196">
        <f t="shared" si="0"/>
        <v>2880</v>
      </c>
      <c r="AE25" s="196">
        <f t="shared" si="1"/>
        <v>720</v>
      </c>
      <c r="AF25" s="196">
        <f t="shared" si="2"/>
        <v>3484.8</v>
      </c>
      <c r="AG25" s="196">
        <f t="shared" si="3"/>
        <v>871.19999999999982</v>
      </c>
      <c r="AH25" s="197">
        <f t="shared" si="7"/>
        <v>4356</v>
      </c>
      <c r="AI25" s="192" t="s">
        <v>28</v>
      </c>
      <c r="AJ25" s="188" t="s">
        <v>474</v>
      </c>
      <c r="AK25" s="188"/>
      <c r="AL25" s="202" t="s">
        <v>488</v>
      </c>
      <c r="AM25" s="198">
        <f t="shared" si="5"/>
        <v>0</v>
      </c>
      <c r="AN25" s="199"/>
      <c r="AO25" s="203">
        <f t="shared" si="8"/>
        <v>0</v>
      </c>
      <c r="AP25" s="188"/>
      <c r="AQ25" s="188"/>
    </row>
    <row r="26" spans="1:43" s="200" customFormat="1" ht="12" customHeight="1" x14ac:dyDescent="0.3">
      <c r="A26" s="188"/>
      <c r="B26" s="189" t="s">
        <v>15</v>
      </c>
      <c r="C26" s="190">
        <v>6</v>
      </c>
      <c r="D26" s="191">
        <v>2808</v>
      </c>
      <c r="E26" s="191">
        <v>5560</v>
      </c>
      <c r="F26" s="192" t="s">
        <v>32</v>
      </c>
      <c r="G26" s="192" t="s">
        <v>662</v>
      </c>
      <c r="H26" s="191">
        <v>5590</v>
      </c>
      <c r="I26" s="192" t="s">
        <v>27</v>
      </c>
      <c r="J26" s="188"/>
      <c r="K26" s="189" t="s">
        <v>112</v>
      </c>
      <c r="L26" s="189" t="s">
        <v>214</v>
      </c>
      <c r="M26" s="192" t="s">
        <v>215</v>
      </c>
      <c r="N26" s="189" t="s">
        <v>248</v>
      </c>
      <c r="O26" s="192" t="s">
        <v>249</v>
      </c>
      <c r="P26" s="189" t="s">
        <v>260</v>
      </c>
      <c r="Q26" s="192" t="s">
        <v>259</v>
      </c>
      <c r="R26" s="192" t="s">
        <v>817</v>
      </c>
      <c r="S26" s="192" t="s">
        <v>818</v>
      </c>
      <c r="T26" s="191">
        <v>19</v>
      </c>
      <c r="U26" s="189" t="s">
        <v>822</v>
      </c>
      <c r="V26" s="192" t="s">
        <v>90</v>
      </c>
      <c r="W26" s="193" t="s">
        <v>537</v>
      </c>
      <c r="X26" s="194">
        <v>1400</v>
      </c>
      <c r="Y26" s="191">
        <v>1</v>
      </c>
      <c r="Z26" s="188" t="s">
        <v>210</v>
      </c>
      <c r="AA26" s="189" t="s">
        <v>247</v>
      </c>
      <c r="AB26" s="195"/>
      <c r="AC26" s="189" t="s">
        <v>536</v>
      </c>
      <c r="AD26" s="196">
        <f t="shared" ref="AD26:AD89" si="9">X26*0.8</f>
        <v>1120</v>
      </c>
      <c r="AE26" s="196">
        <f t="shared" si="1"/>
        <v>280</v>
      </c>
      <c r="AF26" s="196">
        <f t="shared" ref="AF26:AF89" si="10">X26*1.21*0.8</f>
        <v>1355.2</v>
      </c>
      <c r="AG26" s="196">
        <f t="shared" si="3"/>
        <v>338.79999999999995</v>
      </c>
      <c r="AH26" s="197">
        <f t="shared" si="7"/>
        <v>1694</v>
      </c>
      <c r="AI26" s="192" t="s">
        <v>28</v>
      </c>
      <c r="AJ26" s="188" t="s">
        <v>474</v>
      </c>
      <c r="AK26" s="188"/>
      <c r="AL26" s="202" t="s">
        <v>486</v>
      </c>
      <c r="AM26" s="198">
        <f t="shared" si="5"/>
        <v>1355.2</v>
      </c>
      <c r="AN26" s="199"/>
      <c r="AO26" s="203">
        <f t="shared" si="8"/>
        <v>1355</v>
      </c>
      <c r="AP26" s="188"/>
      <c r="AQ26" s="188"/>
    </row>
    <row r="27" spans="1:43" s="200" customFormat="1" ht="12" customHeight="1" x14ac:dyDescent="0.3">
      <c r="A27" s="188"/>
      <c r="B27" s="189" t="s">
        <v>15</v>
      </c>
      <c r="C27" s="190">
        <v>6</v>
      </c>
      <c r="D27" s="191">
        <v>2808</v>
      </c>
      <c r="E27" s="191">
        <v>5560</v>
      </c>
      <c r="F27" s="192" t="s">
        <v>32</v>
      </c>
      <c r="G27" s="192" t="s">
        <v>662</v>
      </c>
      <c r="H27" s="191">
        <v>5590</v>
      </c>
      <c r="I27" s="192" t="s">
        <v>27</v>
      </c>
      <c r="J27" s="188"/>
      <c r="K27" s="189" t="s">
        <v>112</v>
      </c>
      <c r="L27" s="189" t="s">
        <v>67</v>
      </c>
      <c r="M27" s="192" t="s">
        <v>68</v>
      </c>
      <c r="N27" s="189" t="s">
        <v>69</v>
      </c>
      <c r="O27" s="192" t="s">
        <v>70</v>
      </c>
      <c r="P27" s="189" t="s">
        <v>140</v>
      </c>
      <c r="Q27" s="192" t="s">
        <v>139</v>
      </c>
      <c r="R27" s="192" t="s">
        <v>663</v>
      </c>
      <c r="S27" s="192" t="s">
        <v>664</v>
      </c>
      <c r="T27" s="191">
        <v>18</v>
      </c>
      <c r="U27" s="189" t="s">
        <v>665</v>
      </c>
      <c r="V27" s="192" t="s">
        <v>666</v>
      </c>
      <c r="W27" s="193" t="s">
        <v>547</v>
      </c>
      <c r="X27" s="194">
        <v>906.42</v>
      </c>
      <c r="Y27" s="191">
        <v>3</v>
      </c>
      <c r="Z27" s="192"/>
      <c r="AA27" s="189" t="s">
        <v>66</v>
      </c>
      <c r="AB27" s="195"/>
      <c r="AC27" s="189" t="s">
        <v>536</v>
      </c>
      <c r="AD27" s="196">
        <f t="shared" si="9"/>
        <v>725.13599999999997</v>
      </c>
      <c r="AE27" s="196">
        <f t="shared" si="1"/>
        <v>181.28399999999999</v>
      </c>
      <c r="AF27" s="196">
        <f t="shared" si="10"/>
        <v>877.41456000000005</v>
      </c>
      <c r="AG27" s="196">
        <f t="shared" si="3"/>
        <v>219.35363999999993</v>
      </c>
      <c r="AH27" s="197">
        <f t="shared" si="7"/>
        <v>1096.7682</v>
      </c>
      <c r="AI27" s="192" t="s">
        <v>28</v>
      </c>
      <c r="AJ27" s="188" t="s">
        <v>474</v>
      </c>
      <c r="AK27" s="188"/>
      <c r="AL27" s="202" t="s">
        <v>486</v>
      </c>
      <c r="AM27" s="198">
        <f t="shared" si="5"/>
        <v>877.41456000000005</v>
      </c>
      <c r="AN27" s="199"/>
      <c r="AO27" s="203">
        <f t="shared" si="8"/>
        <v>877</v>
      </c>
      <c r="AP27" s="188"/>
      <c r="AQ27" s="205" t="s">
        <v>1113</v>
      </c>
    </row>
    <row r="28" spans="1:43" s="200" customFormat="1" ht="12" customHeight="1" x14ac:dyDescent="0.3">
      <c r="A28" s="188"/>
      <c r="B28" s="189" t="s">
        <v>15</v>
      </c>
      <c r="C28" s="190">
        <v>6</v>
      </c>
      <c r="D28" s="191">
        <v>2808</v>
      </c>
      <c r="E28" s="191">
        <v>5560</v>
      </c>
      <c r="F28" s="192" t="s">
        <v>32</v>
      </c>
      <c r="G28" s="192" t="s">
        <v>662</v>
      </c>
      <c r="H28" s="191">
        <v>5590</v>
      </c>
      <c r="I28" s="192" t="s">
        <v>27</v>
      </c>
      <c r="J28" s="188"/>
      <c r="K28" s="189" t="s">
        <v>112</v>
      </c>
      <c r="L28" s="189" t="s">
        <v>67</v>
      </c>
      <c r="M28" s="192" t="s">
        <v>68</v>
      </c>
      <c r="N28" s="189" t="s">
        <v>69</v>
      </c>
      <c r="O28" s="192" t="s">
        <v>70</v>
      </c>
      <c r="P28" s="189" t="s">
        <v>140</v>
      </c>
      <c r="Q28" s="192" t="s">
        <v>139</v>
      </c>
      <c r="R28" s="192" t="s">
        <v>663</v>
      </c>
      <c r="S28" s="192" t="s">
        <v>664</v>
      </c>
      <c r="T28" s="191">
        <v>18</v>
      </c>
      <c r="U28" s="189" t="s">
        <v>667</v>
      </c>
      <c r="V28" s="192" t="s">
        <v>668</v>
      </c>
      <c r="W28" s="193" t="s">
        <v>547</v>
      </c>
      <c r="X28" s="194">
        <v>392.4</v>
      </c>
      <c r="Y28" s="191">
        <v>0</v>
      </c>
      <c r="Z28" s="192"/>
      <c r="AA28" s="189" t="s">
        <v>66</v>
      </c>
      <c r="AB28" s="195"/>
      <c r="AC28" s="189" t="s">
        <v>536</v>
      </c>
      <c r="AD28" s="196">
        <f t="shared" si="9"/>
        <v>313.92</v>
      </c>
      <c r="AE28" s="196">
        <f t="shared" si="1"/>
        <v>78.479999999999961</v>
      </c>
      <c r="AF28" s="196">
        <f t="shared" si="10"/>
        <v>379.84320000000002</v>
      </c>
      <c r="AG28" s="196">
        <f t="shared" si="3"/>
        <v>94.960799999999949</v>
      </c>
      <c r="AH28" s="197">
        <f t="shared" si="7"/>
        <v>474.80399999999997</v>
      </c>
      <c r="AI28" s="192" t="s">
        <v>28</v>
      </c>
      <c r="AJ28" s="188" t="s">
        <v>474</v>
      </c>
      <c r="AK28" s="188"/>
      <c r="AL28" s="202" t="s">
        <v>488</v>
      </c>
      <c r="AM28" s="198">
        <f t="shared" si="5"/>
        <v>0</v>
      </c>
      <c r="AN28" s="199"/>
      <c r="AO28" s="203">
        <f t="shared" si="8"/>
        <v>0</v>
      </c>
      <c r="AP28" s="188"/>
      <c r="AQ28" s="188"/>
    </row>
    <row r="29" spans="1:43" s="200" customFormat="1" ht="12" customHeight="1" x14ac:dyDescent="0.3">
      <c r="A29" s="188"/>
      <c r="B29" s="189" t="s">
        <v>15</v>
      </c>
      <c r="C29" s="190">
        <v>6</v>
      </c>
      <c r="D29" s="191">
        <v>2809</v>
      </c>
      <c r="E29" s="191">
        <v>5561</v>
      </c>
      <c r="F29" s="192" t="s">
        <v>192</v>
      </c>
      <c r="G29" s="192" t="s">
        <v>193</v>
      </c>
      <c r="H29" s="191">
        <v>5590</v>
      </c>
      <c r="I29" s="192" t="s">
        <v>27</v>
      </c>
      <c r="J29" s="188"/>
      <c r="K29" s="189" t="s">
        <v>20</v>
      </c>
      <c r="L29" s="189" t="s">
        <v>49</v>
      </c>
      <c r="M29" s="192" t="s">
        <v>50</v>
      </c>
      <c r="N29" s="189" t="s">
        <v>307</v>
      </c>
      <c r="O29" s="192" t="s">
        <v>308</v>
      </c>
      <c r="P29" s="189" t="s">
        <v>310</v>
      </c>
      <c r="Q29" s="192" t="s">
        <v>309</v>
      </c>
      <c r="R29" s="192" t="s">
        <v>853</v>
      </c>
      <c r="S29" s="192" t="s">
        <v>854</v>
      </c>
      <c r="T29" s="191">
        <v>58</v>
      </c>
      <c r="U29" s="189" t="s">
        <v>855</v>
      </c>
      <c r="V29" s="192" t="s">
        <v>200</v>
      </c>
      <c r="W29" s="193" t="s">
        <v>537</v>
      </c>
      <c r="X29" s="194">
        <v>600</v>
      </c>
      <c r="Y29" s="191">
        <v>2</v>
      </c>
      <c r="Z29" s="188" t="s">
        <v>45</v>
      </c>
      <c r="AA29" s="195" t="s">
        <v>46</v>
      </c>
      <c r="AB29" s="195" t="s">
        <v>33</v>
      </c>
      <c r="AC29" s="189" t="s">
        <v>535</v>
      </c>
      <c r="AD29" s="196">
        <f t="shared" si="9"/>
        <v>480</v>
      </c>
      <c r="AE29" s="196">
        <f t="shared" si="1"/>
        <v>120</v>
      </c>
      <c r="AF29" s="196">
        <f t="shared" si="10"/>
        <v>580.80000000000007</v>
      </c>
      <c r="AG29" s="196">
        <f t="shared" si="3"/>
        <v>145.19999999999993</v>
      </c>
      <c r="AH29" s="197">
        <f t="shared" si="7"/>
        <v>726</v>
      </c>
      <c r="AI29" s="192" t="s">
        <v>28</v>
      </c>
      <c r="AJ29" s="188" t="s">
        <v>474</v>
      </c>
      <c r="AK29" s="188"/>
      <c r="AL29" s="202" t="s">
        <v>486</v>
      </c>
      <c r="AM29" s="198">
        <f t="shared" si="5"/>
        <v>580.80000000000007</v>
      </c>
      <c r="AN29" s="199"/>
      <c r="AO29" s="203">
        <f t="shared" si="8"/>
        <v>581</v>
      </c>
      <c r="AP29" s="188"/>
      <c r="AQ29" s="188"/>
    </row>
    <row r="30" spans="1:43" s="200" customFormat="1" ht="12" customHeight="1" x14ac:dyDescent="0.3">
      <c r="A30" s="188"/>
      <c r="B30" s="189" t="s">
        <v>15</v>
      </c>
      <c r="C30" s="190">
        <v>6</v>
      </c>
      <c r="D30" s="191">
        <v>2809</v>
      </c>
      <c r="E30" s="191">
        <v>5561</v>
      </c>
      <c r="F30" s="192" t="s">
        <v>192</v>
      </c>
      <c r="G30" s="192" t="s">
        <v>193</v>
      </c>
      <c r="H30" s="191">
        <v>5590</v>
      </c>
      <c r="I30" s="192" t="s">
        <v>27</v>
      </c>
      <c r="J30" s="192"/>
      <c r="K30" s="189" t="s">
        <v>20</v>
      </c>
      <c r="L30" s="189" t="s">
        <v>136</v>
      </c>
      <c r="M30" s="192" t="s">
        <v>137</v>
      </c>
      <c r="N30" s="189" t="s">
        <v>169</v>
      </c>
      <c r="O30" s="188" t="s">
        <v>394</v>
      </c>
      <c r="P30" s="189" t="s">
        <v>398</v>
      </c>
      <c r="Q30" s="192" t="s">
        <v>397</v>
      </c>
      <c r="R30" s="192" t="s">
        <v>959</v>
      </c>
      <c r="S30" s="192" t="s">
        <v>960</v>
      </c>
      <c r="T30" s="191">
        <v>12</v>
      </c>
      <c r="U30" s="189" t="s">
        <v>961</v>
      </c>
      <c r="V30" s="192" t="s">
        <v>366</v>
      </c>
      <c r="W30" s="193" t="s">
        <v>600</v>
      </c>
      <c r="X30" s="194">
        <v>2600</v>
      </c>
      <c r="Y30" s="191">
        <v>0</v>
      </c>
      <c r="Z30" s="188" t="s">
        <v>393</v>
      </c>
      <c r="AA30" s="195"/>
      <c r="AB30" s="195" t="s">
        <v>33</v>
      </c>
      <c r="AC30" s="189" t="s">
        <v>535</v>
      </c>
      <c r="AD30" s="196">
        <f t="shared" si="9"/>
        <v>2080</v>
      </c>
      <c r="AE30" s="196">
        <f t="shared" si="1"/>
        <v>520</v>
      </c>
      <c r="AF30" s="196">
        <f t="shared" si="10"/>
        <v>2516.8000000000002</v>
      </c>
      <c r="AG30" s="196">
        <f t="shared" si="3"/>
        <v>629.19999999999982</v>
      </c>
      <c r="AH30" s="197">
        <f t="shared" si="7"/>
        <v>3146</v>
      </c>
      <c r="AI30" s="192" t="s">
        <v>28</v>
      </c>
      <c r="AJ30" s="188" t="s">
        <v>471</v>
      </c>
      <c r="AK30" s="188"/>
      <c r="AL30" s="202" t="s">
        <v>488</v>
      </c>
      <c r="AM30" s="198">
        <f t="shared" si="5"/>
        <v>0</v>
      </c>
      <c r="AN30" s="199"/>
      <c r="AO30" s="203">
        <f t="shared" si="8"/>
        <v>0</v>
      </c>
      <c r="AP30" s="188"/>
      <c r="AQ30" s="188"/>
    </row>
    <row r="31" spans="1:43" s="200" customFormat="1" ht="12" customHeight="1" x14ac:dyDescent="0.3">
      <c r="A31" s="188"/>
      <c r="B31" s="189" t="s">
        <v>15</v>
      </c>
      <c r="C31" s="190">
        <v>6</v>
      </c>
      <c r="D31" s="191">
        <v>2809</v>
      </c>
      <c r="E31" s="191">
        <v>5561</v>
      </c>
      <c r="F31" s="192" t="s">
        <v>192</v>
      </c>
      <c r="G31" s="192" t="s">
        <v>193</v>
      </c>
      <c r="H31" s="191">
        <v>5590</v>
      </c>
      <c r="I31" s="192" t="s">
        <v>27</v>
      </c>
      <c r="J31" s="188"/>
      <c r="K31" s="189" t="s">
        <v>20</v>
      </c>
      <c r="L31" s="189" t="s">
        <v>136</v>
      </c>
      <c r="M31" s="192" t="s">
        <v>137</v>
      </c>
      <c r="N31" s="189" t="s">
        <v>176</v>
      </c>
      <c r="O31" s="192" t="s">
        <v>371</v>
      </c>
      <c r="P31" s="189" t="s">
        <v>378</v>
      </c>
      <c r="Q31" s="192" t="s">
        <v>377</v>
      </c>
      <c r="R31" s="192" t="s">
        <v>926</v>
      </c>
      <c r="S31" s="192" t="s">
        <v>927</v>
      </c>
      <c r="T31" s="191">
        <v>146</v>
      </c>
      <c r="U31" s="189" t="s">
        <v>929</v>
      </c>
      <c r="V31" s="192" t="s">
        <v>408</v>
      </c>
      <c r="W31" s="193" t="s">
        <v>551</v>
      </c>
      <c r="X31" s="194">
        <v>14000</v>
      </c>
      <c r="Y31" s="191">
        <v>1</v>
      </c>
      <c r="Z31" s="192" t="s">
        <v>367</v>
      </c>
      <c r="AA31" s="189" t="s">
        <v>368</v>
      </c>
      <c r="AB31" s="195" t="s">
        <v>33</v>
      </c>
      <c r="AC31" s="189" t="s">
        <v>535</v>
      </c>
      <c r="AD31" s="196">
        <f t="shared" si="9"/>
        <v>11200</v>
      </c>
      <c r="AE31" s="196">
        <f t="shared" si="1"/>
        <v>2800</v>
      </c>
      <c r="AF31" s="196">
        <f t="shared" si="10"/>
        <v>13552</v>
      </c>
      <c r="AG31" s="196">
        <f t="shared" si="3"/>
        <v>3388</v>
      </c>
      <c r="AH31" s="197">
        <f t="shared" si="7"/>
        <v>16940</v>
      </c>
      <c r="AI31" s="192" t="s">
        <v>28</v>
      </c>
      <c r="AJ31" s="188" t="s">
        <v>471</v>
      </c>
      <c r="AK31" s="188"/>
      <c r="AL31" s="202" t="s">
        <v>486</v>
      </c>
      <c r="AM31" s="198">
        <f t="shared" si="5"/>
        <v>13552</v>
      </c>
      <c r="AN31" s="199"/>
      <c r="AO31" s="203">
        <f t="shared" si="8"/>
        <v>13552</v>
      </c>
      <c r="AP31" s="188"/>
      <c r="AQ31" s="205" t="s">
        <v>1114</v>
      </c>
    </row>
    <row r="32" spans="1:43" s="200" customFormat="1" ht="12" customHeight="1" x14ac:dyDescent="0.3">
      <c r="A32" s="188"/>
      <c r="B32" s="189" t="s">
        <v>15</v>
      </c>
      <c r="C32" s="190">
        <v>6</v>
      </c>
      <c r="D32" s="191">
        <v>2809</v>
      </c>
      <c r="E32" s="191">
        <v>5561</v>
      </c>
      <c r="F32" s="192" t="s">
        <v>192</v>
      </c>
      <c r="G32" s="192" t="s">
        <v>193</v>
      </c>
      <c r="H32" s="191">
        <v>5590</v>
      </c>
      <c r="I32" s="192" t="s">
        <v>27</v>
      </c>
      <c r="J32" s="188"/>
      <c r="K32" s="189" t="s">
        <v>20</v>
      </c>
      <c r="L32" s="189" t="s">
        <v>136</v>
      </c>
      <c r="M32" s="192" t="s">
        <v>137</v>
      </c>
      <c r="N32" s="189" t="s">
        <v>176</v>
      </c>
      <c r="O32" s="192" t="s">
        <v>371</v>
      </c>
      <c r="P32" s="189" t="s">
        <v>378</v>
      </c>
      <c r="Q32" s="192" t="s">
        <v>377</v>
      </c>
      <c r="R32" s="192" t="s">
        <v>926</v>
      </c>
      <c r="S32" s="192" t="s">
        <v>927</v>
      </c>
      <c r="T32" s="191">
        <v>146</v>
      </c>
      <c r="U32" s="189" t="s">
        <v>930</v>
      </c>
      <c r="V32" s="192" t="s">
        <v>383</v>
      </c>
      <c r="W32" s="193" t="s">
        <v>600</v>
      </c>
      <c r="X32" s="194">
        <v>2400</v>
      </c>
      <c r="Y32" s="191">
        <v>1</v>
      </c>
      <c r="Z32" s="192" t="s">
        <v>367</v>
      </c>
      <c r="AA32" s="189" t="s">
        <v>368</v>
      </c>
      <c r="AB32" s="195" t="s">
        <v>33</v>
      </c>
      <c r="AC32" s="189" t="s">
        <v>535</v>
      </c>
      <c r="AD32" s="196">
        <f t="shared" si="9"/>
        <v>1920</v>
      </c>
      <c r="AE32" s="196">
        <f t="shared" si="1"/>
        <v>480</v>
      </c>
      <c r="AF32" s="196">
        <f t="shared" si="10"/>
        <v>2323.2000000000003</v>
      </c>
      <c r="AG32" s="196">
        <f t="shared" si="3"/>
        <v>580.79999999999973</v>
      </c>
      <c r="AH32" s="197">
        <f t="shared" si="7"/>
        <v>2904</v>
      </c>
      <c r="AI32" s="192" t="s">
        <v>28</v>
      </c>
      <c r="AJ32" s="188" t="s">
        <v>471</v>
      </c>
      <c r="AK32" s="188"/>
      <c r="AL32" s="202" t="s">
        <v>486</v>
      </c>
      <c r="AM32" s="198">
        <f t="shared" si="5"/>
        <v>2323.2000000000003</v>
      </c>
      <c r="AN32" s="199"/>
      <c r="AO32" s="203">
        <f t="shared" si="8"/>
        <v>2323</v>
      </c>
      <c r="AP32" s="188" t="s">
        <v>1116</v>
      </c>
      <c r="AQ32" s="205" t="s">
        <v>1114</v>
      </c>
    </row>
    <row r="33" spans="1:43" s="200" customFormat="1" ht="12" customHeight="1" x14ac:dyDescent="0.3">
      <c r="A33" s="188"/>
      <c r="B33" s="189" t="s">
        <v>15</v>
      </c>
      <c r="C33" s="190">
        <v>6</v>
      </c>
      <c r="D33" s="191">
        <v>2809</v>
      </c>
      <c r="E33" s="191">
        <v>5561</v>
      </c>
      <c r="F33" s="192" t="s">
        <v>192</v>
      </c>
      <c r="G33" s="192" t="s">
        <v>193</v>
      </c>
      <c r="H33" s="191">
        <v>5590</v>
      </c>
      <c r="I33" s="192" t="s">
        <v>27</v>
      </c>
      <c r="J33" s="188"/>
      <c r="K33" s="189" t="s">
        <v>20</v>
      </c>
      <c r="L33" s="189" t="s">
        <v>136</v>
      </c>
      <c r="M33" s="192" t="s">
        <v>137</v>
      </c>
      <c r="N33" s="189" t="s">
        <v>176</v>
      </c>
      <c r="O33" s="192" t="s">
        <v>371</v>
      </c>
      <c r="P33" s="189" t="s">
        <v>378</v>
      </c>
      <c r="Q33" s="192" t="s">
        <v>377</v>
      </c>
      <c r="R33" s="192" t="s">
        <v>926</v>
      </c>
      <c r="S33" s="192" t="s">
        <v>927</v>
      </c>
      <c r="T33" s="191">
        <v>146</v>
      </c>
      <c r="U33" s="189" t="s">
        <v>931</v>
      </c>
      <c r="V33" s="192" t="s">
        <v>405</v>
      </c>
      <c r="W33" s="193" t="s">
        <v>547</v>
      </c>
      <c r="X33" s="194">
        <v>1200</v>
      </c>
      <c r="Y33" s="191">
        <v>1</v>
      </c>
      <c r="Z33" s="188" t="s">
        <v>367</v>
      </c>
      <c r="AA33" s="195" t="s">
        <v>368</v>
      </c>
      <c r="AB33" s="195" t="s">
        <v>33</v>
      </c>
      <c r="AC33" s="189" t="s">
        <v>535</v>
      </c>
      <c r="AD33" s="196">
        <f t="shared" si="9"/>
        <v>960</v>
      </c>
      <c r="AE33" s="196">
        <f t="shared" si="1"/>
        <v>240</v>
      </c>
      <c r="AF33" s="196">
        <f t="shared" si="10"/>
        <v>1161.6000000000001</v>
      </c>
      <c r="AG33" s="196">
        <f t="shared" si="3"/>
        <v>290.39999999999986</v>
      </c>
      <c r="AH33" s="197">
        <f t="shared" si="7"/>
        <v>1452</v>
      </c>
      <c r="AI33" s="192" t="s">
        <v>28</v>
      </c>
      <c r="AJ33" s="188" t="s">
        <v>471</v>
      </c>
      <c r="AK33" s="188"/>
      <c r="AL33" s="202" t="s">
        <v>487</v>
      </c>
      <c r="AM33" s="198">
        <f t="shared" si="5"/>
        <v>0</v>
      </c>
      <c r="AN33" s="199">
        <v>580</v>
      </c>
      <c r="AO33" s="203">
        <f t="shared" si="8"/>
        <v>580</v>
      </c>
      <c r="AP33" s="188"/>
      <c r="AQ33" s="205" t="s">
        <v>1115</v>
      </c>
    </row>
    <row r="34" spans="1:43" s="200" customFormat="1" x14ac:dyDescent="0.3">
      <c r="A34" s="188"/>
      <c r="B34" s="189" t="s">
        <v>15</v>
      </c>
      <c r="C34" s="190">
        <v>6</v>
      </c>
      <c r="D34" s="191">
        <v>2809</v>
      </c>
      <c r="E34" s="191">
        <v>5561</v>
      </c>
      <c r="F34" s="192" t="s">
        <v>192</v>
      </c>
      <c r="G34" s="192" t="s">
        <v>193</v>
      </c>
      <c r="H34" s="191">
        <v>5590</v>
      </c>
      <c r="I34" s="192" t="s">
        <v>27</v>
      </c>
      <c r="J34" s="188"/>
      <c r="K34" s="189" t="s">
        <v>20</v>
      </c>
      <c r="L34" s="189" t="s">
        <v>136</v>
      </c>
      <c r="M34" s="192" t="s">
        <v>137</v>
      </c>
      <c r="N34" s="189" t="s">
        <v>176</v>
      </c>
      <c r="O34" s="192" t="s">
        <v>371</v>
      </c>
      <c r="P34" s="189" t="s">
        <v>378</v>
      </c>
      <c r="Q34" s="192" t="s">
        <v>377</v>
      </c>
      <c r="R34" s="192" t="s">
        <v>926</v>
      </c>
      <c r="S34" s="192" t="s">
        <v>927</v>
      </c>
      <c r="T34" s="191">
        <v>146</v>
      </c>
      <c r="U34" s="189" t="s">
        <v>932</v>
      </c>
      <c r="V34" s="192" t="s">
        <v>373</v>
      </c>
      <c r="W34" s="193" t="s">
        <v>537</v>
      </c>
      <c r="X34" s="194">
        <v>2400</v>
      </c>
      <c r="Y34" s="191">
        <v>1</v>
      </c>
      <c r="Z34" s="188" t="s">
        <v>367</v>
      </c>
      <c r="AA34" s="195" t="s">
        <v>368</v>
      </c>
      <c r="AB34" s="195" t="s">
        <v>33</v>
      </c>
      <c r="AC34" s="189" t="s">
        <v>535</v>
      </c>
      <c r="AD34" s="196">
        <f t="shared" si="9"/>
        <v>1920</v>
      </c>
      <c r="AE34" s="196">
        <f t="shared" si="1"/>
        <v>480</v>
      </c>
      <c r="AF34" s="196">
        <f t="shared" si="10"/>
        <v>2323.2000000000003</v>
      </c>
      <c r="AG34" s="196">
        <f t="shared" si="3"/>
        <v>580.79999999999973</v>
      </c>
      <c r="AH34" s="197">
        <f t="shared" si="7"/>
        <v>2904</v>
      </c>
      <c r="AI34" s="192" t="s">
        <v>28</v>
      </c>
      <c r="AJ34" s="188" t="s">
        <v>471</v>
      </c>
      <c r="AK34" s="188"/>
      <c r="AL34" s="202" t="s">
        <v>488</v>
      </c>
      <c r="AM34" s="198">
        <f t="shared" si="5"/>
        <v>0</v>
      </c>
      <c r="AN34" s="199"/>
      <c r="AO34" s="203">
        <f t="shared" si="8"/>
        <v>0</v>
      </c>
      <c r="AP34" s="188"/>
      <c r="AQ34" s="188"/>
    </row>
    <row r="35" spans="1:43" s="200" customFormat="1" x14ac:dyDescent="0.3">
      <c r="A35" s="188"/>
      <c r="B35" s="189" t="s">
        <v>15</v>
      </c>
      <c r="C35" s="190">
        <v>6</v>
      </c>
      <c r="D35" s="191">
        <v>2809</v>
      </c>
      <c r="E35" s="191">
        <v>5561</v>
      </c>
      <c r="F35" s="192" t="s">
        <v>192</v>
      </c>
      <c r="G35" s="192" t="s">
        <v>193</v>
      </c>
      <c r="H35" s="191">
        <v>5590</v>
      </c>
      <c r="I35" s="192" t="s">
        <v>27</v>
      </c>
      <c r="J35" s="188"/>
      <c r="K35" s="189" t="s">
        <v>20</v>
      </c>
      <c r="L35" s="189" t="s">
        <v>136</v>
      </c>
      <c r="M35" s="192" t="s">
        <v>137</v>
      </c>
      <c r="N35" s="189" t="s">
        <v>176</v>
      </c>
      <c r="O35" s="192" t="s">
        <v>371</v>
      </c>
      <c r="P35" s="189" t="s">
        <v>378</v>
      </c>
      <c r="Q35" s="192" t="s">
        <v>377</v>
      </c>
      <c r="R35" s="192" t="s">
        <v>926</v>
      </c>
      <c r="S35" s="192" t="s">
        <v>927</v>
      </c>
      <c r="T35" s="191">
        <v>146</v>
      </c>
      <c r="U35" s="189" t="s">
        <v>933</v>
      </c>
      <c r="V35" s="192" t="s">
        <v>301</v>
      </c>
      <c r="W35" s="193" t="s">
        <v>548</v>
      </c>
      <c r="X35" s="194">
        <v>3000</v>
      </c>
      <c r="Y35" s="191">
        <v>1</v>
      </c>
      <c r="Z35" s="192" t="s">
        <v>367</v>
      </c>
      <c r="AA35" s="189" t="s">
        <v>368</v>
      </c>
      <c r="AB35" s="195" t="s">
        <v>33</v>
      </c>
      <c r="AC35" s="189" t="s">
        <v>535</v>
      </c>
      <c r="AD35" s="196">
        <f t="shared" si="9"/>
        <v>2400</v>
      </c>
      <c r="AE35" s="196">
        <f t="shared" si="1"/>
        <v>600</v>
      </c>
      <c r="AF35" s="196">
        <f t="shared" si="10"/>
        <v>2904</v>
      </c>
      <c r="AG35" s="196">
        <f t="shared" si="3"/>
        <v>726</v>
      </c>
      <c r="AH35" s="197">
        <f t="shared" si="7"/>
        <v>3630</v>
      </c>
      <c r="AI35" s="192" t="s">
        <v>28</v>
      </c>
      <c r="AJ35" s="188" t="s">
        <v>471</v>
      </c>
      <c r="AK35" s="188"/>
      <c r="AL35" s="202" t="s">
        <v>488</v>
      </c>
      <c r="AM35" s="198">
        <f t="shared" si="5"/>
        <v>0</v>
      </c>
      <c r="AN35" s="199"/>
      <c r="AO35" s="203">
        <f t="shared" si="8"/>
        <v>0</v>
      </c>
      <c r="AP35" s="188"/>
      <c r="AQ35" s="188"/>
    </row>
    <row r="36" spans="1:43" s="200" customFormat="1" x14ac:dyDescent="0.3">
      <c r="A36" s="188"/>
      <c r="B36" s="189" t="s">
        <v>15</v>
      </c>
      <c r="C36" s="190">
        <v>6</v>
      </c>
      <c r="D36" s="191">
        <v>2809</v>
      </c>
      <c r="E36" s="191">
        <v>5561</v>
      </c>
      <c r="F36" s="192" t="s">
        <v>192</v>
      </c>
      <c r="G36" s="192" t="s">
        <v>193</v>
      </c>
      <c r="H36" s="191">
        <v>5590</v>
      </c>
      <c r="I36" s="192" t="s">
        <v>27</v>
      </c>
      <c r="J36" s="188"/>
      <c r="K36" s="189" t="s">
        <v>20</v>
      </c>
      <c r="L36" s="189" t="s">
        <v>136</v>
      </c>
      <c r="M36" s="192" t="s">
        <v>137</v>
      </c>
      <c r="N36" s="189" t="s">
        <v>176</v>
      </c>
      <c r="O36" s="192" t="s">
        <v>371</v>
      </c>
      <c r="P36" s="189" t="s">
        <v>378</v>
      </c>
      <c r="Q36" s="192" t="s">
        <v>377</v>
      </c>
      <c r="R36" s="192" t="s">
        <v>926</v>
      </c>
      <c r="S36" s="192" t="s">
        <v>927</v>
      </c>
      <c r="T36" s="191">
        <v>146</v>
      </c>
      <c r="U36" s="189" t="s">
        <v>934</v>
      </c>
      <c r="V36" s="192" t="s">
        <v>376</v>
      </c>
      <c r="W36" s="193" t="s">
        <v>537</v>
      </c>
      <c r="X36" s="194">
        <v>2200</v>
      </c>
      <c r="Y36" s="191">
        <v>1</v>
      </c>
      <c r="Z36" s="192" t="s">
        <v>367</v>
      </c>
      <c r="AA36" s="189" t="s">
        <v>368</v>
      </c>
      <c r="AB36" s="195" t="s">
        <v>33</v>
      </c>
      <c r="AC36" s="189" t="s">
        <v>535</v>
      </c>
      <c r="AD36" s="196">
        <f t="shared" si="9"/>
        <v>1760</v>
      </c>
      <c r="AE36" s="196">
        <f t="shared" si="1"/>
        <v>440</v>
      </c>
      <c r="AF36" s="196">
        <f t="shared" si="10"/>
        <v>2129.6</v>
      </c>
      <c r="AG36" s="196">
        <f t="shared" si="3"/>
        <v>532.40000000000009</v>
      </c>
      <c r="AH36" s="197">
        <f t="shared" si="7"/>
        <v>2662</v>
      </c>
      <c r="AI36" s="192" t="s">
        <v>28</v>
      </c>
      <c r="AJ36" s="188" t="s">
        <v>471</v>
      </c>
      <c r="AK36" s="188"/>
      <c r="AL36" s="202" t="s">
        <v>486</v>
      </c>
      <c r="AM36" s="198">
        <f t="shared" si="5"/>
        <v>2129.6</v>
      </c>
      <c r="AN36" s="199"/>
      <c r="AO36" s="203">
        <f t="shared" si="8"/>
        <v>2130</v>
      </c>
      <c r="AP36" s="188"/>
      <c r="AQ36" s="205" t="s">
        <v>1114</v>
      </c>
    </row>
    <row r="37" spans="1:43" s="200" customFormat="1" x14ac:dyDescent="0.3">
      <c r="A37" s="188"/>
      <c r="B37" s="189" t="s">
        <v>15</v>
      </c>
      <c r="C37" s="190">
        <v>6</v>
      </c>
      <c r="D37" s="191">
        <v>2809</v>
      </c>
      <c r="E37" s="191">
        <v>5561</v>
      </c>
      <c r="F37" s="192" t="s">
        <v>192</v>
      </c>
      <c r="G37" s="192" t="s">
        <v>193</v>
      </c>
      <c r="H37" s="191">
        <v>5590</v>
      </c>
      <c r="I37" s="192" t="s">
        <v>27</v>
      </c>
      <c r="J37" s="188"/>
      <c r="K37" s="189" t="s">
        <v>20</v>
      </c>
      <c r="L37" s="189" t="s">
        <v>136</v>
      </c>
      <c r="M37" s="192" t="s">
        <v>137</v>
      </c>
      <c r="N37" s="189" t="s">
        <v>176</v>
      </c>
      <c r="O37" s="192" t="s">
        <v>371</v>
      </c>
      <c r="P37" s="189" t="s">
        <v>378</v>
      </c>
      <c r="Q37" s="192" t="s">
        <v>377</v>
      </c>
      <c r="R37" s="192" t="s">
        <v>926</v>
      </c>
      <c r="S37" s="192" t="s">
        <v>927</v>
      </c>
      <c r="T37" s="191">
        <v>146</v>
      </c>
      <c r="U37" s="189" t="s">
        <v>928</v>
      </c>
      <c r="V37" s="192" t="s">
        <v>550</v>
      </c>
      <c r="W37" s="193" t="s">
        <v>537</v>
      </c>
      <c r="X37" s="194">
        <v>1100</v>
      </c>
      <c r="Y37" s="191">
        <v>1</v>
      </c>
      <c r="Z37" s="192" t="s">
        <v>367</v>
      </c>
      <c r="AA37" s="189" t="s">
        <v>368</v>
      </c>
      <c r="AB37" s="195" t="s">
        <v>33</v>
      </c>
      <c r="AC37" s="189" t="s">
        <v>535</v>
      </c>
      <c r="AD37" s="196">
        <f t="shared" si="9"/>
        <v>880</v>
      </c>
      <c r="AE37" s="196">
        <f t="shared" ref="AE37:AE100" si="11">X37-AD37</f>
        <v>220</v>
      </c>
      <c r="AF37" s="196">
        <f t="shared" si="10"/>
        <v>1064.8</v>
      </c>
      <c r="AG37" s="196">
        <f t="shared" ref="AG37:AG100" si="12">X37*1.21-AF37</f>
        <v>266.20000000000005</v>
      </c>
      <c r="AH37" s="197">
        <f t="shared" si="7"/>
        <v>1331</v>
      </c>
      <c r="AI37" s="192" t="s">
        <v>28</v>
      </c>
      <c r="AJ37" s="188" t="s">
        <v>471</v>
      </c>
      <c r="AK37" s="188"/>
      <c r="AL37" s="202" t="s">
        <v>488</v>
      </c>
      <c r="AM37" s="198">
        <f t="shared" ref="AM37:AM100" si="13">IF(AL37="Accepté",AF37,0)</f>
        <v>0</v>
      </c>
      <c r="AN37" s="199"/>
      <c r="AO37" s="203">
        <f t="shared" si="8"/>
        <v>0</v>
      </c>
      <c r="AP37" s="188"/>
      <c r="AQ37" s="188"/>
    </row>
    <row r="38" spans="1:43" s="200" customFormat="1" x14ac:dyDescent="0.3">
      <c r="A38" s="188"/>
      <c r="B38" s="189" t="s">
        <v>15</v>
      </c>
      <c r="C38" s="190">
        <v>6</v>
      </c>
      <c r="D38" s="191">
        <v>2809</v>
      </c>
      <c r="E38" s="191">
        <v>5561</v>
      </c>
      <c r="F38" s="192" t="s">
        <v>192</v>
      </c>
      <c r="G38" s="192" t="s">
        <v>193</v>
      </c>
      <c r="H38" s="191">
        <v>5590</v>
      </c>
      <c r="I38" s="192" t="s">
        <v>27</v>
      </c>
      <c r="J38" s="188"/>
      <c r="K38" s="189" t="s">
        <v>20</v>
      </c>
      <c r="L38" s="189" t="s">
        <v>136</v>
      </c>
      <c r="M38" s="192" t="s">
        <v>137</v>
      </c>
      <c r="N38" s="189" t="s">
        <v>176</v>
      </c>
      <c r="O38" s="192" t="s">
        <v>371</v>
      </c>
      <c r="P38" s="189" t="s">
        <v>375</v>
      </c>
      <c r="Q38" s="192" t="s">
        <v>374</v>
      </c>
      <c r="R38" s="192" t="s">
        <v>909</v>
      </c>
      <c r="S38" s="192" t="s">
        <v>910</v>
      </c>
      <c r="T38" s="191">
        <v>141</v>
      </c>
      <c r="U38" s="189" t="s">
        <v>913</v>
      </c>
      <c r="V38" s="192" t="s">
        <v>348</v>
      </c>
      <c r="W38" s="193" t="s">
        <v>537</v>
      </c>
      <c r="X38" s="194">
        <v>16000</v>
      </c>
      <c r="Y38" s="191">
        <v>2</v>
      </c>
      <c r="Z38" s="192" t="s">
        <v>367</v>
      </c>
      <c r="AA38" s="189" t="s">
        <v>368</v>
      </c>
      <c r="AB38" s="189" t="s">
        <v>33</v>
      </c>
      <c r="AC38" s="189" t="s">
        <v>535</v>
      </c>
      <c r="AD38" s="196">
        <f t="shared" si="9"/>
        <v>12800</v>
      </c>
      <c r="AE38" s="196">
        <f t="shared" si="11"/>
        <v>3200</v>
      </c>
      <c r="AF38" s="196">
        <f t="shared" si="10"/>
        <v>15488</v>
      </c>
      <c r="AG38" s="196">
        <f t="shared" si="12"/>
        <v>3872</v>
      </c>
      <c r="AH38" s="197">
        <f t="shared" si="7"/>
        <v>19360</v>
      </c>
      <c r="AI38" s="192" t="s">
        <v>28</v>
      </c>
      <c r="AJ38" s="188" t="s">
        <v>474</v>
      </c>
      <c r="AK38" s="188"/>
      <c r="AL38" s="202" t="s">
        <v>488</v>
      </c>
      <c r="AM38" s="198">
        <f t="shared" si="13"/>
        <v>0</v>
      </c>
      <c r="AN38" s="199"/>
      <c r="AO38" s="203">
        <f t="shared" si="8"/>
        <v>0</v>
      </c>
      <c r="AP38" s="188"/>
      <c r="AQ38" s="188"/>
    </row>
    <row r="39" spans="1:43" s="200" customFormat="1" x14ac:dyDescent="0.3">
      <c r="A39" s="188"/>
      <c r="B39" s="189" t="s">
        <v>15</v>
      </c>
      <c r="C39" s="190">
        <v>6</v>
      </c>
      <c r="D39" s="191">
        <v>2809</v>
      </c>
      <c r="E39" s="191">
        <v>5561</v>
      </c>
      <c r="F39" s="192" t="s">
        <v>192</v>
      </c>
      <c r="G39" s="192" t="s">
        <v>193</v>
      </c>
      <c r="H39" s="191">
        <v>5590</v>
      </c>
      <c r="I39" s="192" t="s">
        <v>27</v>
      </c>
      <c r="J39" s="192"/>
      <c r="K39" s="189" t="s">
        <v>20</v>
      </c>
      <c r="L39" s="189" t="s">
        <v>136</v>
      </c>
      <c r="M39" s="192" t="s">
        <v>137</v>
      </c>
      <c r="N39" s="189" t="s">
        <v>176</v>
      </c>
      <c r="O39" s="192" t="s">
        <v>371</v>
      </c>
      <c r="P39" s="189" t="s">
        <v>375</v>
      </c>
      <c r="Q39" s="192" t="s">
        <v>374</v>
      </c>
      <c r="R39" s="192" t="s">
        <v>909</v>
      </c>
      <c r="S39" s="192" t="s">
        <v>910</v>
      </c>
      <c r="T39" s="191">
        <v>141</v>
      </c>
      <c r="U39" s="189" t="s">
        <v>911</v>
      </c>
      <c r="V39" s="192" t="s">
        <v>887</v>
      </c>
      <c r="W39" s="193" t="s">
        <v>537</v>
      </c>
      <c r="X39" s="194">
        <v>4000</v>
      </c>
      <c r="Y39" s="191">
        <v>1</v>
      </c>
      <c r="Z39" s="192" t="s">
        <v>367</v>
      </c>
      <c r="AA39" s="189" t="s">
        <v>368</v>
      </c>
      <c r="AB39" s="195" t="s">
        <v>33</v>
      </c>
      <c r="AC39" s="189" t="s">
        <v>535</v>
      </c>
      <c r="AD39" s="196">
        <f t="shared" si="9"/>
        <v>3200</v>
      </c>
      <c r="AE39" s="196">
        <f t="shared" si="11"/>
        <v>800</v>
      </c>
      <c r="AF39" s="196">
        <f t="shared" si="10"/>
        <v>3872</v>
      </c>
      <c r="AG39" s="196">
        <f t="shared" si="12"/>
        <v>968</v>
      </c>
      <c r="AH39" s="197">
        <f t="shared" si="7"/>
        <v>4840</v>
      </c>
      <c r="AI39" s="192" t="s">
        <v>28</v>
      </c>
      <c r="AJ39" s="188" t="s">
        <v>474</v>
      </c>
      <c r="AK39" s="188"/>
      <c r="AL39" s="202" t="s">
        <v>488</v>
      </c>
      <c r="AM39" s="198">
        <f t="shared" si="13"/>
        <v>0</v>
      </c>
      <c r="AN39" s="199"/>
      <c r="AO39" s="203">
        <f t="shared" si="8"/>
        <v>0</v>
      </c>
      <c r="AP39" s="188"/>
      <c r="AQ39" s="188"/>
    </row>
    <row r="40" spans="1:43" s="200" customFormat="1" ht="12" customHeight="1" x14ac:dyDescent="0.3">
      <c r="A40" s="188"/>
      <c r="B40" s="189" t="s">
        <v>15</v>
      </c>
      <c r="C40" s="190">
        <v>6</v>
      </c>
      <c r="D40" s="191">
        <v>2809</v>
      </c>
      <c r="E40" s="191">
        <v>5561</v>
      </c>
      <c r="F40" s="192" t="s">
        <v>192</v>
      </c>
      <c r="G40" s="192" t="s">
        <v>193</v>
      </c>
      <c r="H40" s="191">
        <v>5590</v>
      </c>
      <c r="I40" s="192" t="s">
        <v>27</v>
      </c>
      <c r="J40" s="192"/>
      <c r="K40" s="189" t="s">
        <v>20</v>
      </c>
      <c r="L40" s="189" t="s">
        <v>136</v>
      </c>
      <c r="M40" s="192" t="s">
        <v>137</v>
      </c>
      <c r="N40" s="189" t="s">
        <v>176</v>
      </c>
      <c r="O40" s="192" t="s">
        <v>371</v>
      </c>
      <c r="P40" s="189" t="s">
        <v>375</v>
      </c>
      <c r="Q40" s="192" t="s">
        <v>374</v>
      </c>
      <c r="R40" s="192" t="s">
        <v>909</v>
      </c>
      <c r="S40" s="192" t="s">
        <v>910</v>
      </c>
      <c r="T40" s="191">
        <v>141</v>
      </c>
      <c r="U40" s="189" t="s">
        <v>912</v>
      </c>
      <c r="V40" s="192" t="s">
        <v>357</v>
      </c>
      <c r="W40" s="193" t="s">
        <v>537</v>
      </c>
      <c r="X40" s="194">
        <v>450</v>
      </c>
      <c r="Y40" s="191">
        <v>1</v>
      </c>
      <c r="Z40" s="192" t="s">
        <v>367</v>
      </c>
      <c r="AA40" s="189" t="s">
        <v>368</v>
      </c>
      <c r="AB40" s="195" t="s">
        <v>33</v>
      </c>
      <c r="AC40" s="189" t="s">
        <v>535</v>
      </c>
      <c r="AD40" s="196">
        <f t="shared" si="9"/>
        <v>360</v>
      </c>
      <c r="AE40" s="196">
        <f t="shared" si="11"/>
        <v>90</v>
      </c>
      <c r="AF40" s="196">
        <f t="shared" si="10"/>
        <v>435.6</v>
      </c>
      <c r="AG40" s="196">
        <f t="shared" si="12"/>
        <v>108.89999999999998</v>
      </c>
      <c r="AH40" s="197">
        <f t="shared" si="7"/>
        <v>544.5</v>
      </c>
      <c r="AI40" s="192" t="s">
        <v>28</v>
      </c>
      <c r="AJ40" s="188" t="s">
        <v>474</v>
      </c>
      <c r="AK40" s="188"/>
      <c r="AL40" s="202" t="s">
        <v>488</v>
      </c>
      <c r="AM40" s="198">
        <f t="shared" si="13"/>
        <v>0</v>
      </c>
      <c r="AN40" s="199"/>
      <c r="AO40" s="203">
        <f t="shared" si="8"/>
        <v>0</v>
      </c>
      <c r="AP40" s="188"/>
      <c r="AQ40" s="188"/>
    </row>
    <row r="41" spans="1:43" s="200" customFormat="1" ht="12" customHeight="1" x14ac:dyDescent="0.3">
      <c r="A41" s="188"/>
      <c r="B41" s="189" t="s">
        <v>15</v>
      </c>
      <c r="C41" s="190">
        <v>6</v>
      </c>
      <c r="D41" s="191">
        <v>2809</v>
      </c>
      <c r="E41" s="191">
        <v>5561</v>
      </c>
      <c r="F41" s="192" t="s">
        <v>192</v>
      </c>
      <c r="G41" s="192" t="s">
        <v>193</v>
      </c>
      <c r="H41" s="191">
        <v>5590</v>
      </c>
      <c r="I41" s="192" t="s">
        <v>27</v>
      </c>
      <c r="J41" s="188"/>
      <c r="K41" s="189" t="s">
        <v>84</v>
      </c>
      <c r="L41" s="189" t="s">
        <v>49</v>
      </c>
      <c r="M41" s="192" t="s">
        <v>50</v>
      </c>
      <c r="N41" s="189" t="s">
        <v>296</v>
      </c>
      <c r="O41" s="192" t="s">
        <v>297</v>
      </c>
      <c r="P41" s="189" t="s">
        <v>298</v>
      </c>
      <c r="Q41" s="192" t="s">
        <v>295</v>
      </c>
      <c r="R41" s="192" t="s">
        <v>842</v>
      </c>
      <c r="S41" s="192" t="s">
        <v>843</v>
      </c>
      <c r="T41" s="191">
        <v>49</v>
      </c>
      <c r="U41" s="189" t="s">
        <v>844</v>
      </c>
      <c r="V41" s="192" t="s">
        <v>845</v>
      </c>
      <c r="W41" s="193" t="s">
        <v>537</v>
      </c>
      <c r="X41" s="194">
        <v>900</v>
      </c>
      <c r="Y41" s="191">
        <v>0</v>
      </c>
      <c r="Z41" s="188" t="s">
        <v>45</v>
      </c>
      <c r="AA41" s="195" t="s">
        <v>294</v>
      </c>
      <c r="AB41" s="195" t="s">
        <v>33</v>
      </c>
      <c r="AC41" s="189" t="s">
        <v>535</v>
      </c>
      <c r="AD41" s="196">
        <f t="shared" si="9"/>
        <v>720</v>
      </c>
      <c r="AE41" s="196">
        <f t="shared" si="11"/>
        <v>180</v>
      </c>
      <c r="AF41" s="196">
        <f t="shared" si="10"/>
        <v>871.2</v>
      </c>
      <c r="AG41" s="196">
        <f t="shared" si="12"/>
        <v>217.79999999999995</v>
      </c>
      <c r="AH41" s="197">
        <f t="shared" si="7"/>
        <v>1089</v>
      </c>
      <c r="AI41" s="192" t="s">
        <v>28</v>
      </c>
      <c r="AJ41" s="188" t="s">
        <v>1106</v>
      </c>
      <c r="AK41" s="188"/>
      <c r="AL41" s="202" t="s">
        <v>486</v>
      </c>
      <c r="AM41" s="198">
        <f t="shared" si="13"/>
        <v>871.2</v>
      </c>
      <c r="AN41" s="199"/>
      <c r="AO41" s="203">
        <f t="shared" si="8"/>
        <v>871</v>
      </c>
      <c r="AP41" s="188"/>
      <c r="AQ41" s="205" t="s">
        <v>1117</v>
      </c>
    </row>
    <row r="42" spans="1:43" s="200" customFormat="1" ht="12" customHeight="1" x14ac:dyDescent="0.3">
      <c r="A42" s="188"/>
      <c r="B42" s="189" t="s">
        <v>15</v>
      </c>
      <c r="C42" s="190">
        <v>6</v>
      </c>
      <c r="D42" s="191">
        <v>2809</v>
      </c>
      <c r="E42" s="191">
        <v>5561</v>
      </c>
      <c r="F42" s="192" t="s">
        <v>192</v>
      </c>
      <c r="G42" s="192" t="s">
        <v>193</v>
      </c>
      <c r="H42" s="191">
        <v>5590</v>
      </c>
      <c r="I42" s="192" t="s">
        <v>27</v>
      </c>
      <c r="J42" s="188"/>
      <c r="K42" s="189" t="s">
        <v>84</v>
      </c>
      <c r="L42" s="189" t="s">
        <v>49</v>
      </c>
      <c r="M42" s="192" t="s">
        <v>50</v>
      </c>
      <c r="N42" s="189" t="s">
        <v>296</v>
      </c>
      <c r="O42" s="192" t="s">
        <v>297</v>
      </c>
      <c r="P42" s="189" t="s">
        <v>298</v>
      </c>
      <c r="Q42" s="192" t="s">
        <v>295</v>
      </c>
      <c r="R42" s="192" t="s">
        <v>842</v>
      </c>
      <c r="S42" s="192" t="s">
        <v>843</v>
      </c>
      <c r="T42" s="191">
        <v>49</v>
      </c>
      <c r="U42" s="189" t="s">
        <v>846</v>
      </c>
      <c r="V42" s="192" t="s">
        <v>847</v>
      </c>
      <c r="W42" s="193" t="s">
        <v>537</v>
      </c>
      <c r="X42" s="194">
        <v>1000</v>
      </c>
      <c r="Y42" s="191">
        <v>0</v>
      </c>
      <c r="Z42" s="188" t="s">
        <v>45</v>
      </c>
      <c r="AA42" s="195" t="s">
        <v>294</v>
      </c>
      <c r="AB42" s="195" t="s">
        <v>33</v>
      </c>
      <c r="AC42" s="189" t="s">
        <v>535</v>
      </c>
      <c r="AD42" s="196">
        <f t="shared" si="9"/>
        <v>800</v>
      </c>
      <c r="AE42" s="196">
        <f t="shared" si="11"/>
        <v>200</v>
      </c>
      <c r="AF42" s="196">
        <f t="shared" si="10"/>
        <v>968</v>
      </c>
      <c r="AG42" s="196">
        <f t="shared" si="12"/>
        <v>242</v>
      </c>
      <c r="AH42" s="197">
        <f t="shared" si="7"/>
        <v>1210</v>
      </c>
      <c r="AI42" s="192" t="s">
        <v>28</v>
      </c>
      <c r="AJ42" s="188" t="s">
        <v>1106</v>
      </c>
      <c r="AK42" s="188"/>
      <c r="AL42" s="202" t="s">
        <v>486</v>
      </c>
      <c r="AM42" s="198">
        <f t="shared" si="13"/>
        <v>968</v>
      </c>
      <c r="AN42" s="199"/>
      <c r="AO42" s="203">
        <f t="shared" si="8"/>
        <v>968</v>
      </c>
      <c r="AP42" s="188"/>
      <c r="AQ42" s="205" t="s">
        <v>1117</v>
      </c>
    </row>
    <row r="43" spans="1:43" s="200" customFormat="1" ht="12" customHeight="1" x14ac:dyDescent="0.3">
      <c r="A43" s="188"/>
      <c r="B43" s="189" t="s">
        <v>15</v>
      </c>
      <c r="C43" s="190">
        <v>6</v>
      </c>
      <c r="D43" s="191">
        <v>2809</v>
      </c>
      <c r="E43" s="191">
        <v>5561</v>
      </c>
      <c r="F43" s="192" t="s">
        <v>192</v>
      </c>
      <c r="G43" s="192" t="s">
        <v>193</v>
      </c>
      <c r="H43" s="191">
        <v>5590</v>
      </c>
      <c r="I43" s="192" t="s">
        <v>27</v>
      </c>
      <c r="J43" s="188"/>
      <c r="K43" s="189" t="s">
        <v>20</v>
      </c>
      <c r="L43" s="189" t="s">
        <v>136</v>
      </c>
      <c r="M43" s="192" t="s">
        <v>137</v>
      </c>
      <c r="N43" s="189" t="s">
        <v>176</v>
      </c>
      <c r="O43" s="192" t="s">
        <v>371</v>
      </c>
      <c r="P43" s="189" t="s">
        <v>375</v>
      </c>
      <c r="Q43" s="192" t="s">
        <v>374</v>
      </c>
      <c r="R43" s="192" t="s">
        <v>914</v>
      </c>
      <c r="S43" s="192" t="s">
        <v>915</v>
      </c>
      <c r="T43" s="191">
        <v>22</v>
      </c>
      <c r="U43" s="189" t="s">
        <v>916</v>
      </c>
      <c r="V43" s="192" t="s">
        <v>917</v>
      </c>
      <c r="W43" s="193" t="s">
        <v>537</v>
      </c>
      <c r="X43" s="194">
        <v>14750</v>
      </c>
      <c r="Y43" s="191">
        <v>2</v>
      </c>
      <c r="Z43" s="192" t="s">
        <v>367</v>
      </c>
      <c r="AA43" s="189" t="s">
        <v>368</v>
      </c>
      <c r="AB43" s="189" t="s">
        <v>33</v>
      </c>
      <c r="AC43" s="189" t="s">
        <v>535</v>
      </c>
      <c r="AD43" s="196">
        <f t="shared" si="9"/>
        <v>11800</v>
      </c>
      <c r="AE43" s="196">
        <f t="shared" si="11"/>
        <v>2950</v>
      </c>
      <c r="AF43" s="196">
        <f t="shared" si="10"/>
        <v>14278</v>
      </c>
      <c r="AG43" s="196">
        <f t="shared" si="12"/>
        <v>3569.5</v>
      </c>
      <c r="AH43" s="197">
        <f t="shared" si="7"/>
        <v>17847.5</v>
      </c>
      <c r="AI43" s="192" t="s">
        <v>28</v>
      </c>
      <c r="AJ43" s="188" t="s">
        <v>474</v>
      </c>
      <c r="AK43" s="188"/>
      <c r="AL43" s="202" t="s">
        <v>488</v>
      </c>
      <c r="AM43" s="198">
        <f t="shared" si="13"/>
        <v>0</v>
      </c>
      <c r="AN43" s="199"/>
      <c r="AO43" s="203">
        <f t="shared" si="8"/>
        <v>0</v>
      </c>
      <c r="AP43" s="188"/>
      <c r="AQ43" s="188"/>
    </row>
    <row r="44" spans="1:43" s="200" customFormat="1" ht="12" customHeight="1" x14ac:dyDescent="0.3">
      <c r="A44" s="188"/>
      <c r="B44" s="189" t="s">
        <v>15</v>
      </c>
      <c r="C44" s="190">
        <v>6</v>
      </c>
      <c r="D44" s="191">
        <v>2809</v>
      </c>
      <c r="E44" s="191">
        <v>5561</v>
      </c>
      <c r="F44" s="192" t="s">
        <v>192</v>
      </c>
      <c r="G44" s="192" t="s">
        <v>193</v>
      </c>
      <c r="H44" s="191">
        <v>5590</v>
      </c>
      <c r="I44" s="192" t="s">
        <v>27</v>
      </c>
      <c r="J44" s="188"/>
      <c r="K44" s="189" t="s">
        <v>20</v>
      </c>
      <c r="L44" s="189" t="s">
        <v>136</v>
      </c>
      <c r="M44" s="192" t="s">
        <v>137</v>
      </c>
      <c r="N44" s="189" t="s">
        <v>176</v>
      </c>
      <c r="O44" s="192" t="s">
        <v>371</v>
      </c>
      <c r="P44" s="189" t="s">
        <v>375</v>
      </c>
      <c r="Q44" s="192" t="s">
        <v>374</v>
      </c>
      <c r="R44" s="192" t="s">
        <v>914</v>
      </c>
      <c r="S44" s="192" t="s">
        <v>915</v>
      </c>
      <c r="T44" s="191">
        <v>22</v>
      </c>
      <c r="U44" s="189" t="s">
        <v>918</v>
      </c>
      <c r="V44" s="192" t="s">
        <v>305</v>
      </c>
      <c r="W44" s="193" t="s">
        <v>537</v>
      </c>
      <c r="X44" s="194">
        <v>1000</v>
      </c>
      <c r="Y44" s="191">
        <v>2</v>
      </c>
      <c r="Z44" s="192" t="s">
        <v>367</v>
      </c>
      <c r="AA44" s="189" t="s">
        <v>368</v>
      </c>
      <c r="AB44" s="189" t="s">
        <v>33</v>
      </c>
      <c r="AC44" s="189" t="s">
        <v>535</v>
      </c>
      <c r="AD44" s="196">
        <f t="shared" si="9"/>
        <v>800</v>
      </c>
      <c r="AE44" s="196">
        <f t="shared" si="11"/>
        <v>200</v>
      </c>
      <c r="AF44" s="196">
        <f t="shared" si="10"/>
        <v>968</v>
      </c>
      <c r="AG44" s="196">
        <f t="shared" si="12"/>
        <v>242</v>
      </c>
      <c r="AH44" s="197">
        <f t="shared" si="7"/>
        <v>1210</v>
      </c>
      <c r="AI44" s="192" t="s">
        <v>28</v>
      </c>
      <c r="AJ44" s="188" t="s">
        <v>474</v>
      </c>
      <c r="AK44" s="188"/>
      <c r="AL44" s="202" t="s">
        <v>487</v>
      </c>
      <c r="AM44" s="198">
        <f t="shared" si="13"/>
        <v>0</v>
      </c>
      <c r="AN44" s="199">
        <v>700</v>
      </c>
      <c r="AO44" s="203">
        <f t="shared" si="8"/>
        <v>700</v>
      </c>
      <c r="AP44" s="188" t="s">
        <v>1118</v>
      </c>
      <c r="AQ44" s="188"/>
    </row>
    <row r="45" spans="1:43" s="200" customFormat="1" ht="12" customHeight="1" x14ac:dyDescent="0.3">
      <c r="A45" s="188"/>
      <c r="B45" s="189" t="s">
        <v>15</v>
      </c>
      <c r="C45" s="190">
        <v>6</v>
      </c>
      <c r="D45" s="191">
        <v>2809</v>
      </c>
      <c r="E45" s="191">
        <v>5561</v>
      </c>
      <c r="F45" s="192" t="s">
        <v>192</v>
      </c>
      <c r="G45" s="192" t="s">
        <v>193</v>
      </c>
      <c r="H45" s="191">
        <v>5590</v>
      </c>
      <c r="I45" s="192" t="s">
        <v>27</v>
      </c>
      <c r="J45" s="188"/>
      <c r="K45" s="189" t="s">
        <v>20</v>
      </c>
      <c r="L45" s="189" t="s">
        <v>136</v>
      </c>
      <c r="M45" s="192" t="s">
        <v>137</v>
      </c>
      <c r="N45" s="189" t="s">
        <v>176</v>
      </c>
      <c r="O45" s="192" t="s">
        <v>371</v>
      </c>
      <c r="P45" s="189" t="s">
        <v>375</v>
      </c>
      <c r="Q45" s="192" t="s">
        <v>374</v>
      </c>
      <c r="R45" s="192" t="s">
        <v>914</v>
      </c>
      <c r="S45" s="192" t="s">
        <v>915</v>
      </c>
      <c r="T45" s="191">
        <v>22</v>
      </c>
      <c r="U45" s="189" t="s">
        <v>919</v>
      </c>
      <c r="V45" s="192" t="s">
        <v>920</v>
      </c>
      <c r="W45" s="193" t="s">
        <v>537</v>
      </c>
      <c r="X45" s="194">
        <v>350</v>
      </c>
      <c r="Y45" s="191">
        <v>1</v>
      </c>
      <c r="Z45" s="192" t="s">
        <v>367</v>
      </c>
      <c r="AA45" s="195" t="s">
        <v>368</v>
      </c>
      <c r="AB45" s="195" t="s">
        <v>33</v>
      </c>
      <c r="AC45" s="189" t="s">
        <v>535</v>
      </c>
      <c r="AD45" s="196">
        <f t="shared" si="9"/>
        <v>280</v>
      </c>
      <c r="AE45" s="196">
        <f t="shared" si="11"/>
        <v>70</v>
      </c>
      <c r="AF45" s="196">
        <f t="shared" si="10"/>
        <v>338.8</v>
      </c>
      <c r="AG45" s="196">
        <f t="shared" si="12"/>
        <v>84.699999999999989</v>
      </c>
      <c r="AH45" s="197">
        <f t="shared" si="7"/>
        <v>423.5</v>
      </c>
      <c r="AI45" s="192" t="s">
        <v>28</v>
      </c>
      <c r="AJ45" s="188" t="s">
        <v>474</v>
      </c>
      <c r="AK45" s="188"/>
      <c r="AL45" s="202" t="s">
        <v>488</v>
      </c>
      <c r="AM45" s="198">
        <f t="shared" si="13"/>
        <v>0</v>
      </c>
      <c r="AN45" s="199"/>
      <c r="AO45" s="203">
        <f t="shared" si="8"/>
        <v>0</v>
      </c>
      <c r="AP45" s="188"/>
      <c r="AQ45" s="188"/>
    </row>
    <row r="46" spans="1:43" s="200" customFormat="1" ht="12" customHeight="1" x14ac:dyDescent="0.3">
      <c r="A46" s="188"/>
      <c r="B46" s="189" t="s">
        <v>15</v>
      </c>
      <c r="C46" s="190">
        <v>6</v>
      </c>
      <c r="D46" s="191">
        <v>2809</v>
      </c>
      <c r="E46" s="191">
        <v>5561</v>
      </c>
      <c r="F46" s="192" t="s">
        <v>192</v>
      </c>
      <c r="G46" s="192" t="s">
        <v>193</v>
      </c>
      <c r="H46" s="191">
        <v>5590</v>
      </c>
      <c r="I46" s="192" t="s">
        <v>27</v>
      </c>
      <c r="J46" s="192"/>
      <c r="K46" s="195" t="s">
        <v>20</v>
      </c>
      <c r="L46" s="189" t="s">
        <v>136</v>
      </c>
      <c r="M46" s="192" t="s">
        <v>137</v>
      </c>
      <c r="N46" s="189" t="s">
        <v>176</v>
      </c>
      <c r="O46" s="192" t="s">
        <v>371</v>
      </c>
      <c r="P46" s="189" t="s">
        <v>375</v>
      </c>
      <c r="Q46" s="188" t="s">
        <v>374</v>
      </c>
      <c r="R46" s="192" t="s">
        <v>914</v>
      </c>
      <c r="S46" s="192" t="s">
        <v>915</v>
      </c>
      <c r="T46" s="191">
        <v>22</v>
      </c>
      <c r="U46" s="189" t="s">
        <v>921</v>
      </c>
      <c r="V46" s="192" t="s">
        <v>922</v>
      </c>
      <c r="W46" s="193" t="s">
        <v>546</v>
      </c>
      <c r="X46" s="194">
        <v>4100</v>
      </c>
      <c r="Y46" s="191">
        <v>1</v>
      </c>
      <c r="Z46" s="192" t="s">
        <v>367</v>
      </c>
      <c r="AA46" s="189" t="s">
        <v>368</v>
      </c>
      <c r="AB46" s="195" t="s">
        <v>33</v>
      </c>
      <c r="AC46" s="189" t="s">
        <v>535</v>
      </c>
      <c r="AD46" s="196">
        <f t="shared" si="9"/>
        <v>3280</v>
      </c>
      <c r="AE46" s="196">
        <f t="shared" si="11"/>
        <v>820</v>
      </c>
      <c r="AF46" s="196">
        <f t="shared" si="10"/>
        <v>3968.8</v>
      </c>
      <c r="AG46" s="196">
        <f t="shared" si="12"/>
        <v>992.19999999999982</v>
      </c>
      <c r="AH46" s="197">
        <f t="shared" si="7"/>
        <v>4961</v>
      </c>
      <c r="AI46" s="192" t="s">
        <v>28</v>
      </c>
      <c r="AJ46" s="188" t="s">
        <v>474</v>
      </c>
      <c r="AK46" s="188"/>
      <c r="AL46" s="202" t="s">
        <v>488</v>
      </c>
      <c r="AM46" s="198">
        <f t="shared" si="13"/>
        <v>0</v>
      </c>
      <c r="AN46" s="199"/>
      <c r="AO46" s="203">
        <f t="shared" si="8"/>
        <v>0</v>
      </c>
      <c r="AP46" s="188"/>
      <c r="AQ46" s="188"/>
    </row>
    <row r="47" spans="1:43" s="200" customFormat="1" ht="12" customHeight="1" x14ac:dyDescent="0.3">
      <c r="A47" s="188"/>
      <c r="B47" s="189" t="s">
        <v>15</v>
      </c>
      <c r="C47" s="190">
        <v>6</v>
      </c>
      <c r="D47" s="191">
        <v>2809</v>
      </c>
      <c r="E47" s="191">
        <v>5561</v>
      </c>
      <c r="F47" s="192" t="s">
        <v>192</v>
      </c>
      <c r="G47" s="192" t="s">
        <v>193</v>
      </c>
      <c r="H47" s="191">
        <v>5590</v>
      </c>
      <c r="I47" s="192" t="s">
        <v>27</v>
      </c>
      <c r="J47" s="188"/>
      <c r="K47" s="189" t="s">
        <v>112</v>
      </c>
      <c r="L47" s="189" t="s">
        <v>136</v>
      </c>
      <c r="M47" s="192" t="s">
        <v>137</v>
      </c>
      <c r="N47" s="189" t="s">
        <v>176</v>
      </c>
      <c r="O47" s="192" t="s">
        <v>371</v>
      </c>
      <c r="P47" s="189" t="s">
        <v>372</v>
      </c>
      <c r="Q47" s="192" t="s">
        <v>369</v>
      </c>
      <c r="R47" s="192" t="s">
        <v>906</v>
      </c>
      <c r="S47" s="192" t="s">
        <v>907</v>
      </c>
      <c r="T47" s="191">
        <v>141</v>
      </c>
      <c r="U47" s="189" t="s">
        <v>908</v>
      </c>
      <c r="V47" s="192" t="s">
        <v>370</v>
      </c>
      <c r="W47" s="193" t="s">
        <v>537</v>
      </c>
      <c r="X47" s="194">
        <v>18000</v>
      </c>
      <c r="Y47" s="191">
        <v>0</v>
      </c>
      <c r="Z47" s="188" t="s">
        <v>367</v>
      </c>
      <c r="AA47" s="189" t="s">
        <v>368</v>
      </c>
      <c r="AB47" s="195" t="s">
        <v>33</v>
      </c>
      <c r="AC47" s="189" t="s">
        <v>535</v>
      </c>
      <c r="AD47" s="196">
        <f t="shared" si="9"/>
        <v>14400</v>
      </c>
      <c r="AE47" s="196">
        <f t="shared" si="11"/>
        <v>3600</v>
      </c>
      <c r="AF47" s="196">
        <f t="shared" si="10"/>
        <v>17424</v>
      </c>
      <c r="AG47" s="196">
        <f t="shared" si="12"/>
        <v>4356</v>
      </c>
      <c r="AH47" s="197">
        <f t="shared" si="7"/>
        <v>21780</v>
      </c>
      <c r="AI47" s="192" t="s">
        <v>28</v>
      </c>
      <c r="AJ47" s="188" t="s">
        <v>471</v>
      </c>
      <c r="AK47" s="188"/>
      <c r="AL47" s="202" t="s">
        <v>488</v>
      </c>
      <c r="AM47" s="198">
        <f t="shared" si="13"/>
        <v>0</v>
      </c>
      <c r="AN47" s="199"/>
      <c r="AO47" s="203">
        <f t="shared" si="8"/>
        <v>0</v>
      </c>
      <c r="AP47" s="188"/>
      <c r="AQ47" s="188"/>
    </row>
    <row r="48" spans="1:43" s="200" customFormat="1" x14ac:dyDescent="0.3">
      <c r="A48" s="188"/>
      <c r="B48" s="189" t="s">
        <v>15</v>
      </c>
      <c r="C48" s="190">
        <v>6</v>
      </c>
      <c r="D48" s="191">
        <v>2809</v>
      </c>
      <c r="E48" s="191">
        <v>5561</v>
      </c>
      <c r="F48" s="192" t="s">
        <v>192</v>
      </c>
      <c r="G48" s="192" t="s">
        <v>193</v>
      </c>
      <c r="H48" s="191">
        <v>5590</v>
      </c>
      <c r="I48" s="192" t="s">
        <v>27</v>
      </c>
      <c r="J48" s="188"/>
      <c r="K48" s="189" t="s">
        <v>20</v>
      </c>
      <c r="L48" s="189" t="s">
        <v>177</v>
      </c>
      <c r="M48" s="192" t="s">
        <v>178</v>
      </c>
      <c r="N48" s="189" t="s">
        <v>183</v>
      </c>
      <c r="O48" s="192" t="s">
        <v>184</v>
      </c>
      <c r="P48" s="189" t="s">
        <v>716</v>
      </c>
      <c r="Q48" s="192" t="s">
        <v>717</v>
      </c>
      <c r="R48" s="192" t="s">
        <v>718</v>
      </c>
      <c r="S48" s="192" t="s">
        <v>719</v>
      </c>
      <c r="T48" s="191">
        <v>81</v>
      </c>
      <c r="U48" s="189" t="s">
        <v>720</v>
      </c>
      <c r="V48" s="192" t="s">
        <v>160</v>
      </c>
      <c r="W48" s="193" t="s">
        <v>537</v>
      </c>
      <c r="X48" s="194">
        <v>5200</v>
      </c>
      <c r="Y48" s="191">
        <v>1</v>
      </c>
      <c r="Z48" s="192" t="s">
        <v>181</v>
      </c>
      <c r="AA48" s="189" t="s">
        <v>182</v>
      </c>
      <c r="AB48" s="195" t="s">
        <v>33</v>
      </c>
      <c r="AC48" s="189" t="s">
        <v>535</v>
      </c>
      <c r="AD48" s="196">
        <f t="shared" si="9"/>
        <v>4160</v>
      </c>
      <c r="AE48" s="196">
        <f t="shared" si="11"/>
        <v>1040</v>
      </c>
      <c r="AF48" s="196">
        <f t="shared" si="10"/>
        <v>5033.6000000000004</v>
      </c>
      <c r="AG48" s="196">
        <f t="shared" si="12"/>
        <v>1258.3999999999996</v>
      </c>
      <c r="AH48" s="197">
        <f t="shared" si="7"/>
        <v>6292</v>
      </c>
      <c r="AI48" s="192" t="s">
        <v>28</v>
      </c>
      <c r="AJ48" s="188" t="s">
        <v>474</v>
      </c>
      <c r="AK48" s="210"/>
      <c r="AL48" s="202" t="s">
        <v>488</v>
      </c>
      <c r="AM48" s="198">
        <f t="shared" si="13"/>
        <v>0</v>
      </c>
      <c r="AN48" s="199"/>
      <c r="AO48" s="203">
        <f t="shared" si="8"/>
        <v>0</v>
      </c>
      <c r="AP48" s="188"/>
      <c r="AQ48" s="188"/>
    </row>
    <row r="49" spans="1:43" s="200" customFormat="1" ht="12" customHeight="1" x14ac:dyDescent="0.3">
      <c r="A49" s="188"/>
      <c r="B49" s="189" t="s">
        <v>15</v>
      </c>
      <c r="C49" s="190">
        <v>6</v>
      </c>
      <c r="D49" s="191">
        <v>2809</v>
      </c>
      <c r="E49" s="191">
        <v>5561</v>
      </c>
      <c r="F49" s="192" t="s">
        <v>192</v>
      </c>
      <c r="G49" s="192" t="s">
        <v>193</v>
      </c>
      <c r="H49" s="191">
        <v>5590</v>
      </c>
      <c r="I49" s="192" t="s">
        <v>27</v>
      </c>
      <c r="J49" s="188"/>
      <c r="K49" s="189" t="s">
        <v>20</v>
      </c>
      <c r="L49" s="189" t="s">
        <v>177</v>
      </c>
      <c r="M49" s="192" t="s">
        <v>178</v>
      </c>
      <c r="N49" s="189" t="s">
        <v>183</v>
      </c>
      <c r="O49" s="192" t="s">
        <v>184</v>
      </c>
      <c r="P49" s="189" t="s">
        <v>716</v>
      </c>
      <c r="Q49" s="192" t="s">
        <v>717</v>
      </c>
      <c r="R49" s="192" t="s">
        <v>718</v>
      </c>
      <c r="S49" s="192" t="s">
        <v>719</v>
      </c>
      <c r="T49" s="191">
        <v>81</v>
      </c>
      <c r="U49" s="189" t="s">
        <v>721</v>
      </c>
      <c r="V49" s="192" t="s">
        <v>713</v>
      </c>
      <c r="W49" s="193" t="s">
        <v>537</v>
      </c>
      <c r="X49" s="194">
        <v>300</v>
      </c>
      <c r="Y49" s="191">
        <v>1</v>
      </c>
      <c r="Z49" s="192" t="s">
        <v>181</v>
      </c>
      <c r="AA49" s="189" t="s">
        <v>182</v>
      </c>
      <c r="AB49" s="195" t="s">
        <v>33</v>
      </c>
      <c r="AC49" s="189" t="s">
        <v>535</v>
      </c>
      <c r="AD49" s="196">
        <f t="shared" si="9"/>
        <v>240</v>
      </c>
      <c r="AE49" s="196">
        <f t="shared" si="11"/>
        <v>60</v>
      </c>
      <c r="AF49" s="196">
        <f t="shared" si="10"/>
        <v>290.40000000000003</v>
      </c>
      <c r="AG49" s="196">
        <f t="shared" si="12"/>
        <v>72.599999999999966</v>
      </c>
      <c r="AH49" s="197">
        <f t="shared" si="7"/>
        <v>363</v>
      </c>
      <c r="AI49" s="192" t="s">
        <v>28</v>
      </c>
      <c r="AJ49" s="188" t="s">
        <v>474</v>
      </c>
      <c r="AK49" s="210"/>
      <c r="AL49" s="202" t="s">
        <v>488</v>
      </c>
      <c r="AM49" s="198">
        <f t="shared" si="13"/>
        <v>0</v>
      </c>
      <c r="AN49" s="199"/>
      <c r="AO49" s="203">
        <f t="shared" si="8"/>
        <v>0</v>
      </c>
      <c r="AP49" s="188"/>
      <c r="AQ49" s="188"/>
    </row>
    <row r="50" spans="1:43" s="200" customFormat="1" x14ac:dyDescent="0.3">
      <c r="A50" s="188"/>
      <c r="B50" s="189" t="s">
        <v>15</v>
      </c>
      <c r="C50" s="190">
        <v>6</v>
      </c>
      <c r="D50" s="191">
        <v>2809</v>
      </c>
      <c r="E50" s="191">
        <v>5561</v>
      </c>
      <c r="F50" s="192" t="s">
        <v>192</v>
      </c>
      <c r="G50" s="192" t="s">
        <v>193</v>
      </c>
      <c r="H50" s="191">
        <v>5590</v>
      </c>
      <c r="I50" s="192" t="s">
        <v>27</v>
      </c>
      <c r="J50" s="188"/>
      <c r="K50" s="189" t="s">
        <v>20</v>
      </c>
      <c r="L50" s="189" t="s">
        <v>177</v>
      </c>
      <c r="M50" s="192" t="s">
        <v>178</v>
      </c>
      <c r="N50" s="189" t="s">
        <v>183</v>
      </c>
      <c r="O50" s="192" t="s">
        <v>184</v>
      </c>
      <c r="P50" s="189" t="s">
        <v>716</v>
      </c>
      <c r="Q50" s="192" t="s">
        <v>717</v>
      </c>
      <c r="R50" s="192" t="s">
        <v>718</v>
      </c>
      <c r="S50" s="192" t="s">
        <v>719</v>
      </c>
      <c r="T50" s="191">
        <v>81</v>
      </c>
      <c r="U50" s="189" t="s">
        <v>722</v>
      </c>
      <c r="V50" s="192" t="s">
        <v>311</v>
      </c>
      <c r="W50" s="193" t="s">
        <v>537</v>
      </c>
      <c r="X50" s="194">
        <v>500</v>
      </c>
      <c r="Y50" s="191">
        <v>0</v>
      </c>
      <c r="Z50" s="192" t="s">
        <v>181</v>
      </c>
      <c r="AA50" s="189" t="s">
        <v>182</v>
      </c>
      <c r="AB50" s="195" t="s">
        <v>33</v>
      </c>
      <c r="AC50" s="189" t="s">
        <v>535</v>
      </c>
      <c r="AD50" s="196">
        <f t="shared" si="9"/>
        <v>400</v>
      </c>
      <c r="AE50" s="196">
        <f t="shared" si="11"/>
        <v>100</v>
      </c>
      <c r="AF50" s="196">
        <f t="shared" si="10"/>
        <v>484</v>
      </c>
      <c r="AG50" s="196">
        <f t="shared" si="12"/>
        <v>121</v>
      </c>
      <c r="AH50" s="197">
        <f t="shared" si="7"/>
        <v>605</v>
      </c>
      <c r="AI50" s="192" t="s">
        <v>28</v>
      </c>
      <c r="AJ50" s="188" t="s">
        <v>474</v>
      </c>
      <c r="AK50" s="210"/>
      <c r="AL50" s="202" t="s">
        <v>488</v>
      </c>
      <c r="AM50" s="198">
        <f t="shared" si="13"/>
        <v>0</v>
      </c>
      <c r="AN50" s="199"/>
      <c r="AO50" s="203">
        <f t="shared" si="8"/>
        <v>0</v>
      </c>
      <c r="AP50" s="188"/>
      <c r="AQ50" s="188"/>
    </row>
    <row r="51" spans="1:43" s="200" customFormat="1" ht="12" customHeight="1" x14ac:dyDescent="0.3">
      <c r="A51" s="188"/>
      <c r="B51" s="189" t="s">
        <v>26</v>
      </c>
      <c r="C51" s="190">
        <v>6</v>
      </c>
      <c r="D51" s="191">
        <v>2810</v>
      </c>
      <c r="E51" s="191">
        <v>8173</v>
      </c>
      <c r="F51" s="192" t="s">
        <v>56</v>
      </c>
      <c r="G51" s="192" t="s">
        <v>57</v>
      </c>
      <c r="H51" s="191">
        <v>5590</v>
      </c>
      <c r="I51" s="192" t="s">
        <v>27</v>
      </c>
      <c r="J51" s="188" t="s">
        <v>48</v>
      </c>
      <c r="K51" s="189"/>
      <c r="L51" s="189" t="s">
        <v>416</v>
      </c>
      <c r="M51" s="192" t="s">
        <v>417</v>
      </c>
      <c r="N51" s="189" t="s">
        <v>120</v>
      </c>
      <c r="O51" s="192" t="s">
        <v>433</v>
      </c>
      <c r="P51" s="189" t="s">
        <v>439</v>
      </c>
      <c r="Q51" s="192" t="s">
        <v>1088</v>
      </c>
      <c r="R51" s="192" t="s">
        <v>1074</v>
      </c>
      <c r="S51" s="192" t="s">
        <v>1075</v>
      </c>
      <c r="T51" s="191">
        <v>27</v>
      </c>
      <c r="U51" s="189" t="s">
        <v>1076</v>
      </c>
      <c r="V51" s="192" t="s">
        <v>432</v>
      </c>
      <c r="W51" s="193" t="s">
        <v>537</v>
      </c>
      <c r="X51" s="194">
        <v>2562</v>
      </c>
      <c r="Y51" s="191">
        <v>1</v>
      </c>
      <c r="Z51" s="188" t="s">
        <v>420</v>
      </c>
      <c r="AA51" s="189" t="s">
        <v>421</v>
      </c>
      <c r="AB51" s="195"/>
      <c r="AC51" s="189" t="s">
        <v>535</v>
      </c>
      <c r="AD51" s="196">
        <f t="shared" si="9"/>
        <v>2049.6</v>
      </c>
      <c r="AE51" s="196">
        <f t="shared" si="11"/>
        <v>512.40000000000009</v>
      </c>
      <c r="AF51" s="196">
        <f t="shared" si="10"/>
        <v>2480.0160000000001</v>
      </c>
      <c r="AG51" s="196">
        <f t="shared" si="12"/>
        <v>620.00399999999991</v>
      </c>
      <c r="AH51" s="197">
        <f t="shared" si="7"/>
        <v>3100.02</v>
      </c>
      <c r="AI51" s="192" t="s">
        <v>28</v>
      </c>
      <c r="AJ51" s="188" t="s">
        <v>474</v>
      </c>
      <c r="AK51" s="188"/>
      <c r="AL51" s="202" t="s">
        <v>488</v>
      </c>
      <c r="AM51" s="198">
        <f t="shared" si="13"/>
        <v>0</v>
      </c>
      <c r="AN51" s="199"/>
      <c r="AO51" s="203">
        <f t="shared" si="8"/>
        <v>0</v>
      </c>
      <c r="AP51" s="188"/>
      <c r="AQ51" s="188"/>
    </row>
    <row r="52" spans="1:43" s="200" customFormat="1" ht="12" customHeight="1" x14ac:dyDescent="0.3">
      <c r="A52" s="188"/>
      <c r="B52" s="189" t="s">
        <v>26</v>
      </c>
      <c r="C52" s="190">
        <v>6</v>
      </c>
      <c r="D52" s="191">
        <v>2810</v>
      </c>
      <c r="E52" s="191">
        <v>8173</v>
      </c>
      <c r="F52" s="192" t="s">
        <v>56</v>
      </c>
      <c r="G52" s="192" t="s">
        <v>57</v>
      </c>
      <c r="H52" s="191">
        <v>5590</v>
      </c>
      <c r="I52" s="192" t="s">
        <v>27</v>
      </c>
      <c r="J52" s="188" t="s">
        <v>48</v>
      </c>
      <c r="K52" s="189" t="s">
        <v>84</v>
      </c>
      <c r="L52" s="189" t="s">
        <v>214</v>
      </c>
      <c r="M52" s="192" t="s">
        <v>215</v>
      </c>
      <c r="N52" s="189" t="s">
        <v>161</v>
      </c>
      <c r="O52" s="192"/>
      <c r="P52" s="189" t="s">
        <v>275</v>
      </c>
      <c r="Q52" s="192" t="s">
        <v>272</v>
      </c>
      <c r="R52" s="192" t="s">
        <v>273</v>
      </c>
      <c r="S52" s="192" t="s">
        <v>274</v>
      </c>
      <c r="T52" s="191">
        <v>23</v>
      </c>
      <c r="U52" s="189" t="s">
        <v>285</v>
      </c>
      <c r="V52" s="192" t="s">
        <v>269</v>
      </c>
      <c r="W52" s="193" t="s">
        <v>537</v>
      </c>
      <c r="X52" s="194">
        <v>1600</v>
      </c>
      <c r="Y52" s="191">
        <v>3</v>
      </c>
      <c r="Z52" s="192"/>
      <c r="AA52" s="189"/>
      <c r="AB52" s="195"/>
      <c r="AC52" s="189" t="s">
        <v>535</v>
      </c>
      <c r="AD52" s="196">
        <f t="shared" si="9"/>
        <v>1280</v>
      </c>
      <c r="AE52" s="196">
        <f t="shared" si="11"/>
        <v>320</v>
      </c>
      <c r="AF52" s="196">
        <f t="shared" si="10"/>
        <v>1548.8000000000002</v>
      </c>
      <c r="AG52" s="196">
        <f t="shared" si="12"/>
        <v>387.19999999999982</v>
      </c>
      <c r="AH52" s="197">
        <f t="shared" si="7"/>
        <v>1936</v>
      </c>
      <c r="AI52" s="192" t="s">
        <v>28</v>
      </c>
      <c r="AJ52" s="188" t="s">
        <v>474</v>
      </c>
      <c r="AK52" s="188"/>
      <c r="AL52" s="202" t="s">
        <v>488</v>
      </c>
      <c r="AM52" s="198">
        <f t="shared" si="13"/>
        <v>0</v>
      </c>
      <c r="AN52" s="199"/>
      <c r="AO52" s="203">
        <f t="shared" si="8"/>
        <v>0</v>
      </c>
      <c r="AP52" s="188"/>
      <c r="AQ52" s="188"/>
    </row>
    <row r="53" spans="1:43" s="200" customFormat="1" ht="12" customHeight="1" x14ac:dyDescent="0.3">
      <c r="A53" s="188"/>
      <c r="B53" s="189" t="s">
        <v>26</v>
      </c>
      <c r="C53" s="190">
        <v>6</v>
      </c>
      <c r="D53" s="191">
        <v>2810</v>
      </c>
      <c r="E53" s="191">
        <v>8173</v>
      </c>
      <c r="F53" s="192" t="s">
        <v>56</v>
      </c>
      <c r="G53" s="192" t="s">
        <v>57</v>
      </c>
      <c r="H53" s="191">
        <v>5590</v>
      </c>
      <c r="I53" s="192" t="s">
        <v>27</v>
      </c>
      <c r="J53" s="188" t="s">
        <v>48</v>
      </c>
      <c r="K53" s="189" t="s">
        <v>84</v>
      </c>
      <c r="L53" s="189" t="s">
        <v>214</v>
      </c>
      <c r="M53" s="192" t="s">
        <v>215</v>
      </c>
      <c r="N53" s="189" t="s">
        <v>161</v>
      </c>
      <c r="O53" s="192"/>
      <c r="P53" s="189" t="s">
        <v>275</v>
      </c>
      <c r="Q53" s="192" t="s">
        <v>272</v>
      </c>
      <c r="R53" s="192" t="s">
        <v>273</v>
      </c>
      <c r="S53" s="192" t="s">
        <v>274</v>
      </c>
      <c r="T53" s="191">
        <v>23</v>
      </c>
      <c r="U53" s="189" t="s">
        <v>282</v>
      </c>
      <c r="V53" s="192" t="s">
        <v>281</v>
      </c>
      <c r="W53" s="193" t="s">
        <v>537</v>
      </c>
      <c r="X53" s="194">
        <v>1250</v>
      </c>
      <c r="Y53" s="191">
        <v>3</v>
      </c>
      <c r="Z53" s="192"/>
      <c r="AA53" s="189"/>
      <c r="AB53" s="195"/>
      <c r="AC53" s="189" t="s">
        <v>535</v>
      </c>
      <c r="AD53" s="196">
        <f t="shared" si="9"/>
        <v>1000</v>
      </c>
      <c r="AE53" s="196">
        <f t="shared" si="11"/>
        <v>250</v>
      </c>
      <c r="AF53" s="196">
        <f t="shared" si="10"/>
        <v>1210</v>
      </c>
      <c r="AG53" s="196">
        <f t="shared" si="12"/>
        <v>302.5</v>
      </c>
      <c r="AH53" s="197">
        <f t="shared" si="7"/>
        <v>1512.5</v>
      </c>
      <c r="AI53" s="192" t="s">
        <v>28</v>
      </c>
      <c r="AJ53" s="188" t="s">
        <v>474</v>
      </c>
      <c r="AK53" s="188"/>
      <c r="AL53" s="202" t="s">
        <v>488</v>
      </c>
      <c r="AM53" s="198">
        <f t="shared" si="13"/>
        <v>0</v>
      </c>
      <c r="AN53" s="199"/>
      <c r="AO53" s="203">
        <f t="shared" si="8"/>
        <v>0</v>
      </c>
      <c r="AP53" s="188"/>
      <c r="AQ53" s="188"/>
    </row>
    <row r="54" spans="1:43" s="200" customFormat="1" ht="12" customHeight="1" x14ac:dyDescent="0.3">
      <c r="A54" s="188"/>
      <c r="B54" s="189" t="s">
        <v>26</v>
      </c>
      <c r="C54" s="190">
        <v>6</v>
      </c>
      <c r="D54" s="191">
        <v>2810</v>
      </c>
      <c r="E54" s="191">
        <v>8173</v>
      </c>
      <c r="F54" s="192" t="s">
        <v>56</v>
      </c>
      <c r="G54" s="192" t="s">
        <v>57</v>
      </c>
      <c r="H54" s="191">
        <v>5590</v>
      </c>
      <c r="I54" s="192" t="s">
        <v>27</v>
      </c>
      <c r="J54" s="188" t="s">
        <v>48</v>
      </c>
      <c r="K54" s="189" t="s">
        <v>84</v>
      </c>
      <c r="L54" s="189" t="s">
        <v>214</v>
      </c>
      <c r="M54" s="192" t="s">
        <v>215</v>
      </c>
      <c r="N54" s="189" t="s">
        <v>161</v>
      </c>
      <c r="O54" s="192"/>
      <c r="P54" s="189" t="s">
        <v>275</v>
      </c>
      <c r="Q54" s="192" t="s">
        <v>272</v>
      </c>
      <c r="R54" s="192" t="s">
        <v>273</v>
      </c>
      <c r="S54" s="192" t="s">
        <v>274</v>
      </c>
      <c r="T54" s="191">
        <v>23</v>
      </c>
      <c r="U54" s="189" t="s">
        <v>283</v>
      </c>
      <c r="V54" s="192" t="s">
        <v>225</v>
      </c>
      <c r="W54" s="193" t="s">
        <v>547</v>
      </c>
      <c r="X54" s="194">
        <v>1600</v>
      </c>
      <c r="Y54" s="191">
        <v>4</v>
      </c>
      <c r="Z54" s="192"/>
      <c r="AA54" s="189"/>
      <c r="AB54" s="195"/>
      <c r="AC54" s="189" t="s">
        <v>535</v>
      </c>
      <c r="AD54" s="196">
        <f t="shared" si="9"/>
        <v>1280</v>
      </c>
      <c r="AE54" s="196">
        <f t="shared" si="11"/>
        <v>320</v>
      </c>
      <c r="AF54" s="196">
        <f t="shared" si="10"/>
        <v>1548.8000000000002</v>
      </c>
      <c r="AG54" s="196">
        <f t="shared" si="12"/>
        <v>387.19999999999982</v>
      </c>
      <c r="AH54" s="197">
        <f t="shared" si="7"/>
        <v>1936</v>
      </c>
      <c r="AI54" s="192" t="s">
        <v>28</v>
      </c>
      <c r="AJ54" s="188" t="s">
        <v>474</v>
      </c>
      <c r="AK54" s="188"/>
      <c r="AL54" s="202" t="s">
        <v>488</v>
      </c>
      <c r="AM54" s="198">
        <f t="shared" si="13"/>
        <v>0</v>
      </c>
      <c r="AN54" s="199"/>
      <c r="AO54" s="203">
        <f t="shared" si="8"/>
        <v>0</v>
      </c>
      <c r="AP54" s="188"/>
      <c r="AQ54" s="188"/>
    </row>
    <row r="55" spans="1:43" s="200" customFormat="1" x14ac:dyDescent="0.3">
      <c r="A55" s="188"/>
      <c r="B55" s="189" t="s">
        <v>26</v>
      </c>
      <c r="C55" s="190">
        <v>6</v>
      </c>
      <c r="D55" s="191">
        <v>2810</v>
      </c>
      <c r="E55" s="191">
        <v>8173</v>
      </c>
      <c r="F55" s="192" t="s">
        <v>56</v>
      </c>
      <c r="G55" s="192" t="s">
        <v>57</v>
      </c>
      <c r="H55" s="191">
        <v>5590</v>
      </c>
      <c r="I55" s="192" t="s">
        <v>27</v>
      </c>
      <c r="J55" s="188" t="s">
        <v>48</v>
      </c>
      <c r="K55" s="189" t="s">
        <v>84</v>
      </c>
      <c r="L55" s="189" t="s">
        <v>214</v>
      </c>
      <c r="M55" s="192" t="s">
        <v>215</v>
      </c>
      <c r="N55" s="189" t="s">
        <v>161</v>
      </c>
      <c r="O55" s="192"/>
      <c r="P55" s="189" t="s">
        <v>275</v>
      </c>
      <c r="Q55" s="192" t="s">
        <v>272</v>
      </c>
      <c r="R55" s="192" t="s">
        <v>273</v>
      </c>
      <c r="S55" s="192" t="s">
        <v>274</v>
      </c>
      <c r="T55" s="191">
        <v>23</v>
      </c>
      <c r="U55" s="189" t="s">
        <v>284</v>
      </c>
      <c r="V55" s="192" t="s">
        <v>77</v>
      </c>
      <c r="W55" s="193" t="s">
        <v>547</v>
      </c>
      <c r="X55" s="194">
        <v>8000</v>
      </c>
      <c r="Y55" s="191">
        <v>5</v>
      </c>
      <c r="Z55" s="192"/>
      <c r="AA55" s="189"/>
      <c r="AB55" s="195"/>
      <c r="AC55" s="189" t="s">
        <v>535</v>
      </c>
      <c r="AD55" s="196">
        <f t="shared" si="9"/>
        <v>6400</v>
      </c>
      <c r="AE55" s="196">
        <f t="shared" si="11"/>
        <v>1600</v>
      </c>
      <c r="AF55" s="196">
        <f t="shared" si="10"/>
        <v>7744</v>
      </c>
      <c r="AG55" s="196">
        <f t="shared" si="12"/>
        <v>1936</v>
      </c>
      <c r="AH55" s="197">
        <f t="shared" si="7"/>
        <v>9680</v>
      </c>
      <c r="AI55" s="192" t="s">
        <v>28</v>
      </c>
      <c r="AJ55" s="188" t="s">
        <v>474</v>
      </c>
      <c r="AK55" s="188"/>
      <c r="AL55" s="202" t="s">
        <v>488</v>
      </c>
      <c r="AM55" s="198">
        <f t="shared" si="13"/>
        <v>0</v>
      </c>
      <c r="AN55" s="199"/>
      <c r="AO55" s="203">
        <f t="shared" si="8"/>
        <v>0</v>
      </c>
      <c r="AP55" s="188"/>
      <c r="AQ55" s="188"/>
    </row>
    <row r="56" spans="1:43" s="200" customFormat="1" x14ac:dyDescent="0.3">
      <c r="A56" s="188"/>
      <c r="B56" s="189" t="s">
        <v>26</v>
      </c>
      <c r="C56" s="190">
        <v>6</v>
      </c>
      <c r="D56" s="191">
        <v>2810</v>
      </c>
      <c r="E56" s="191">
        <v>8173</v>
      </c>
      <c r="F56" s="192" t="s">
        <v>56</v>
      </c>
      <c r="G56" s="192" t="s">
        <v>57</v>
      </c>
      <c r="H56" s="191">
        <v>5590</v>
      </c>
      <c r="I56" s="192" t="s">
        <v>27</v>
      </c>
      <c r="J56" s="188" t="s">
        <v>48</v>
      </c>
      <c r="K56" s="189" t="s">
        <v>84</v>
      </c>
      <c r="L56" s="189" t="s">
        <v>214</v>
      </c>
      <c r="M56" s="192" t="s">
        <v>215</v>
      </c>
      <c r="N56" s="189" t="s">
        <v>161</v>
      </c>
      <c r="O56" s="192"/>
      <c r="P56" s="189" t="s">
        <v>275</v>
      </c>
      <c r="Q56" s="192" t="s">
        <v>272</v>
      </c>
      <c r="R56" s="192" t="s">
        <v>273</v>
      </c>
      <c r="S56" s="192" t="s">
        <v>274</v>
      </c>
      <c r="T56" s="191">
        <v>23</v>
      </c>
      <c r="U56" s="189" t="s">
        <v>289</v>
      </c>
      <c r="V56" s="192" t="s">
        <v>80</v>
      </c>
      <c r="W56" s="193" t="s">
        <v>537</v>
      </c>
      <c r="X56" s="194">
        <v>866</v>
      </c>
      <c r="Y56" s="191">
        <v>6</v>
      </c>
      <c r="Z56" s="192"/>
      <c r="AA56" s="189"/>
      <c r="AB56" s="195"/>
      <c r="AC56" s="189" t="s">
        <v>535</v>
      </c>
      <c r="AD56" s="196">
        <f t="shared" si="9"/>
        <v>692.80000000000007</v>
      </c>
      <c r="AE56" s="196">
        <f t="shared" si="11"/>
        <v>173.19999999999993</v>
      </c>
      <c r="AF56" s="196">
        <f t="shared" si="10"/>
        <v>838.28800000000001</v>
      </c>
      <c r="AG56" s="196">
        <f t="shared" si="12"/>
        <v>209.57199999999989</v>
      </c>
      <c r="AH56" s="197">
        <f t="shared" si="7"/>
        <v>1047.8599999999999</v>
      </c>
      <c r="AI56" s="192" t="s">
        <v>28</v>
      </c>
      <c r="AJ56" s="188" t="s">
        <v>474</v>
      </c>
      <c r="AK56" s="188"/>
      <c r="AL56" s="202" t="s">
        <v>488</v>
      </c>
      <c r="AM56" s="198">
        <f t="shared" si="13"/>
        <v>0</v>
      </c>
      <c r="AN56" s="199"/>
      <c r="AO56" s="203">
        <f t="shared" si="8"/>
        <v>0</v>
      </c>
      <c r="AP56" s="188"/>
      <c r="AQ56" s="188"/>
    </row>
    <row r="57" spans="1:43" s="200" customFormat="1" x14ac:dyDescent="0.3">
      <c r="A57" s="188"/>
      <c r="B57" s="189" t="s">
        <v>26</v>
      </c>
      <c r="C57" s="190">
        <v>6</v>
      </c>
      <c r="D57" s="191">
        <v>2810</v>
      </c>
      <c r="E57" s="191">
        <v>8173</v>
      </c>
      <c r="F57" s="192" t="s">
        <v>56</v>
      </c>
      <c r="G57" s="192" t="s">
        <v>57</v>
      </c>
      <c r="H57" s="191">
        <v>5590</v>
      </c>
      <c r="I57" s="192" t="s">
        <v>27</v>
      </c>
      <c r="J57" s="188" t="s">
        <v>48</v>
      </c>
      <c r="K57" s="189" t="s">
        <v>84</v>
      </c>
      <c r="L57" s="189" t="s">
        <v>214</v>
      </c>
      <c r="M57" s="192" t="s">
        <v>215</v>
      </c>
      <c r="N57" s="189" t="s">
        <v>161</v>
      </c>
      <c r="O57" s="192"/>
      <c r="P57" s="189" t="s">
        <v>275</v>
      </c>
      <c r="Q57" s="192" t="s">
        <v>272</v>
      </c>
      <c r="R57" s="192" t="s">
        <v>273</v>
      </c>
      <c r="S57" s="192" t="s">
        <v>274</v>
      </c>
      <c r="T57" s="191">
        <v>23</v>
      </c>
      <c r="U57" s="189" t="s">
        <v>290</v>
      </c>
      <c r="V57" s="192" t="s">
        <v>72</v>
      </c>
      <c r="W57" s="193" t="s">
        <v>547</v>
      </c>
      <c r="X57" s="194">
        <v>2780</v>
      </c>
      <c r="Y57" s="191">
        <v>0</v>
      </c>
      <c r="Z57" s="192"/>
      <c r="AA57" s="189"/>
      <c r="AB57" s="195"/>
      <c r="AC57" s="189" t="s">
        <v>535</v>
      </c>
      <c r="AD57" s="196">
        <f t="shared" si="9"/>
        <v>2224</v>
      </c>
      <c r="AE57" s="196">
        <f t="shared" si="11"/>
        <v>556</v>
      </c>
      <c r="AF57" s="196">
        <f t="shared" si="10"/>
        <v>2691.04</v>
      </c>
      <c r="AG57" s="196">
        <f t="shared" si="12"/>
        <v>672.75999999999976</v>
      </c>
      <c r="AH57" s="197">
        <f t="shared" si="7"/>
        <v>3363.7999999999997</v>
      </c>
      <c r="AI57" s="192" t="s">
        <v>28</v>
      </c>
      <c r="AJ57" s="188" t="s">
        <v>474</v>
      </c>
      <c r="AK57" s="188"/>
      <c r="AL57" s="202" t="s">
        <v>488</v>
      </c>
      <c r="AM57" s="198">
        <f t="shared" si="13"/>
        <v>0</v>
      </c>
      <c r="AN57" s="199"/>
      <c r="AO57" s="203">
        <f t="shared" si="8"/>
        <v>0</v>
      </c>
      <c r="AP57" s="188"/>
      <c r="AQ57" s="188"/>
    </row>
    <row r="58" spans="1:43" s="200" customFormat="1" ht="12" customHeight="1" x14ac:dyDescent="0.3">
      <c r="A58" s="188"/>
      <c r="B58" s="189" t="s">
        <v>26</v>
      </c>
      <c r="C58" s="190">
        <v>6</v>
      </c>
      <c r="D58" s="191">
        <v>2810</v>
      </c>
      <c r="E58" s="191">
        <v>8173</v>
      </c>
      <c r="F58" s="192" t="s">
        <v>56</v>
      </c>
      <c r="G58" s="192" t="s">
        <v>57</v>
      </c>
      <c r="H58" s="191">
        <v>5590</v>
      </c>
      <c r="I58" s="192" t="s">
        <v>27</v>
      </c>
      <c r="J58" s="188" t="s">
        <v>48</v>
      </c>
      <c r="K58" s="189" t="s">
        <v>84</v>
      </c>
      <c r="L58" s="189" t="s">
        <v>214</v>
      </c>
      <c r="M58" s="192" t="s">
        <v>215</v>
      </c>
      <c r="N58" s="189" t="s">
        <v>161</v>
      </c>
      <c r="O58" s="192"/>
      <c r="P58" s="189" t="s">
        <v>275</v>
      </c>
      <c r="Q58" s="192" t="s">
        <v>272</v>
      </c>
      <c r="R58" s="192" t="s">
        <v>273</v>
      </c>
      <c r="S58" s="192" t="s">
        <v>274</v>
      </c>
      <c r="T58" s="191">
        <v>23</v>
      </c>
      <c r="U58" s="189" t="s">
        <v>291</v>
      </c>
      <c r="V58" s="192" t="s">
        <v>227</v>
      </c>
      <c r="W58" s="193" t="s">
        <v>537</v>
      </c>
      <c r="X58" s="194">
        <v>790</v>
      </c>
      <c r="Y58" s="191">
        <v>0</v>
      </c>
      <c r="Z58" s="192"/>
      <c r="AA58" s="189"/>
      <c r="AB58" s="195"/>
      <c r="AC58" s="189" t="s">
        <v>535</v>
      </c>
      <c r="AD58" s="196">
        <f t="shared" si="9"/>
        <v>632</v>
      </c>
      <c r="AE58" s="196">
        <f t="shared" si="11"/>
        <v>158</v>
      </c>
      <c r="AF58" s="196">
        <f t="shared" si="10"/>
        <v>764.72</v>
      </c>
      <c r="AG58" s="196">
        <f t="shared" si="12"/>
        <v>191.17999999999995</v>
      </c>
      <c r="AH58" s="197">
        <f t="shared" si="7"/>
        <v>955.9</v>
      </c>
      <c r="AI58" s="192" t="s">
        <v>28</v>
      </c>
      <c r="AJ58" s="188" t="s">
        <v>474</v>
      </c>
      <c r="AK58" s="188"/>
      <c r="AL58" s="202" t="s">
        <v>488</v>
      </c>
      <c r="AM58" s="198">
        <f t="shared" si="13"/>
        <v>0</v>
      </c>
      <c r="AN58" s="199"/>
      <c r="AO58" s="203">
        <f t="shared" si="8"/>
        <v>0</v>
      </c>
      <c r="AP58" s="188"/>
      <c r="AQ58" s="188"/>
    </row>
    <row r="59" spans="1:43" s="200" customFormat="1" x14ac:dyDescent="0.3">
      <c r="A59" s="188"/>
      <c r="B59" s="189" t="s">
        <v>26</v>
      </c>
      <c r="C59" s="190">
        <v>6</v>
      </c>
      <c r="D59" s="191">
        <v>2810</v>
      </c>
      <c r="E59" s="191">
        <v>8173</v>
      </c>
      <c r="F59" s="192" t="s">
        <v>56</v>
      </c>
      <c r="G59" s="192" t="s">
        <v>57</v>
      </c>
      <c r="H59" s="191">
        <v>5590</v>
      </c>
      <c r="I59" s="192" t="s">
        <v>27</v>
      </c>
      <c r="J59" s="188" t="s">
        <v>48</v>
      </c>
      <c r="K59" s="195" t="s">
        <v>84</v>
      </c>
      <c r="L59" s="189" t="s">
        <v>214</v>
      </c>
      <c r="M59" s="192" t="s">
        <v>215</v>
      </c>
      <c r="N59" s="189" t="s">
        <v>161</v>
      </c>
      <c r="O59" s="192"/>
      <c r="P59" s="189" t="s">
        <v>275</v>
      </c>
      <c r="Q59" s="188" t="s">
        <v>272</v>
      </c>
      <c r="R59" s="192" t="s">
        <v>273</v>
      </c>
      <c r="S59" s="192" t="s">
        <v>274</v>
      </c>
      <c r="T59" s="191">
        <v>23</v>
      </c>
      <c r="U59" s="189" t="s">
        <v>292</v>
      </c>
      <c r="V59" s="192" t="s">
        <v>75</v>
      </c>
      <c r="W59" s="193" t="s">
        <v>537</v>
      </c>
      <c r="X59" s="194">
        <v>1300</v>
      </c>
      <c r="Y59" s="191">
        <v>0</v>
      </c>
      <c r="Z59" s="192"/>
      <c r="AA59" s="189"/>
      <c r="AB59" s="195"/>
      <c r="AC59" s="189" t="s">
        <v>535</v>
      </c>
      <c r="AD59" s="196">
        <f t="shared" si="9"/>
        <v>1040</v>
      </c>
      <c r="AE59" s="196">
        <f t="shared" si="11"/>
        <v>260</v>
      </c>
      <c r="AF59" s="196">
        <f t="shared" si="10"/>
        <v>1258.4000000000001</v>
      </c>
      <c r="AG59" s="196">
        <f t="shared" si="12"/>
        <v>314.59999999999991</v>
      </c>
      <c r="AH59" s="197">
        <f t="shared" si="7"/>
        <v>1573</v>
      </c>
      <c r="AI59" s="192" t="s">
        <v>28</v>
      </c>
      <c r="AJ59" s="188" t="s">
        <v>474</v>
      </c>
      <c r="AK59" s="188"/>
      <c r="AL59" s="202" t="s">
        <v>486</v>
      </c>
      <c r="AM59" s="198">
        <f t="shared" si="13"/>
        <v>1258.4000000000001</v>
      </c>
      <c r="AN59" s="199"/>
      <c r="AO59" s="203">
        <f t="shared" si="8"/>
        <v>1258</v>
      </c>
      <c r="AP59" s="188"/>
      <c r="AQ59" s="188"/>
    </row>
    <row r="60" spans="1:43" s="200" customFormat="1" x14ac:dyDescent="0.3">
      <c r="A60" s="188"/>
      <c r="B60" s="189" t="s">
        <v>26</v>
      </c>
      <c r="C60" s="190">
        <v>6</v>
      </c>
      <c r="D60" s="191">
        <v>2810</v>
      </c>
      <c r="E60" s="191">
        <v>8173</v>
      </c>
      <c r="F60" s="192" t="s">
        <v>56</v>
      </c>
      <c r="G60" s="192" t="s">
        <v>57</v>
      </c>
      <c r="H60" s="191">
        <v>5590</v>
      </c>
      <c r="I60" s="192" t="s">
        <v>27</v>
      </c>
      <c r="J60" s="188" t="s">
        <v>48</v>
      </c>
      <c r="K60" s="189" t="s">
        <v>84</v>
      </c>
      <c r="L60" s="189" t="s">
        <v>214</v>
      </c>
      <c r="M60" s="192" t="s">
        <v>215</v>
      </c>
      <c r="N60" s="189" t="s">
        <v>161</v>
      </c>
      <c r="O60" s="192"/>
      <c r="P60" s="189" t="s">
        <v>275</v>
      </c>
      <c r="Q60" s="192" t="s">
        <v>272</v>
      </c>
      <c r="R60" s="192" t="s">
        <v>273</v>
      </c>
      <c r="S60" s="192" t="s">
        <v>274</v>
      </c>
      <c r="T60" s="191">
        <v>23</v>
      </c>
      <c r="U60" s="189" t="s">
        <v>278</v>
      </c>
      <c r="V60" s="192" t="s">
        <v>252</v>
      </c>
      <c r="W60" s="193" t="s">
        <v>547</v>
      </c>
      <c r="X60" s="194">
        <v>1350</v>
      </c>
      <c r="Y60" s="191">
        <v>0</v>
      </c>
      <c r="Z60" s="192"/>
      <c r="AA60" s="189"/>
      <c r="AB60" s="195"/>
      <c r="AC60" s="189" t="s">
        <v>535</v>
      </c>
      <c r="AD60" s="196">
        <f t="shared" si="9"/>
        <v>1080</v>
      </c>
      <c r="AE60" s="196">
        <f t="shared" si="11"/>
        <v>270</v>
      </c>
      <c r="AF60" s="196">
        <f t="shared" si="10"/>
        <v>1306.8000000000002</v>
      </c>
      <c r="AG60" s="196">
        <f t="shared" si="12"/>
        <v>326.69999999999982</v>
      </c>
      <c r="AH60" s="197">
        <f t="shared" si="7"/>
        <v>1633.5</v>
      </c>
      <c r="AI60" s="192" t="s">
        <v>28</v>
      </c>
      <c r="AJ60" s="188" t="s">
        <v>474</v>
      </c>
      <c r="AK60" s="188"/>
      <c r="AL60" s="202" t="s">
        <v>488</v>
      </c>
      <c r="AM60" s="198">
        <f t="shared" si="13"/>
        <v>0</v>
      </c>
      <c r="AN60" s="199"/>
      <c r="AO60" s="203">
        <f t="shared" si="8"/>
        <v>0</v>
      </c>
      <c r="AP60" s="188"/>
      <c r="AQ60" s="188"/>
    </row>
    <row r="61" spans="1:43" s="200" customFormat="1" x14ac:dyDescent="0.3">
      <c r="A61" s="188"/>
      <c r="B61" s="189" t="s">
        <v>26</v>
      </c>
      <c r="C61" s="190">
        <v>6</v>
      </c>
      <c r="D61" s="191">
        <v>2810</v>
      </c>
      <c r="E61" s="191">
        <v>8173</v>
      </c>
      <c r="F61" s="192" t="s">
        <v>56</v>
      </c>
      <c r="G61" s="192" t="s">
        <v>57</v>
      </c>
      <c r="H61" s="191">
        <v>5590</v>
      </c>
      <c r="I61" s="192" t="s">
        <v>27</v>
      </c>
      <c r="J61" s="188" t="s">
        <v>48</v>
      </c>
      <c r="K61" s="189" t="s">
        <v>84</v>
      </c>
      <c r="L61" s="189" t="s">
        <v>214</v>
      </c>
      <c r="M61" s="192" t="s">
        <v>215</v>
      </c>
      <c r="N61" s="189" t="s">
        <v>161</v>
      </c>
      <c r="O61" s="192"/>
      <c r="P61" s="189" t="s">
        <v>275</v>
      </c>
      <c r="Q61" s="192" t="s">
        <v>272</v>
      </c>
      <c r="R61" s="192" t="s">
        <v>273</v>
      </c>
      <c r="S61" s="192" t="s">
        <v>274</v>
      </c>
      <c r="T61" s="191">
        <v>23</v>
      </c>
      <c r="U61" s="189" t="s">
        <v>286</v>
      </c>
      <c r="V61" s="192" t="s">
        <v>226</v>
      </c>
      <c r="W61" s="193" t="s">
        <v>537</v>
      </c>
      <c r="X61" s="194">
        <v>1320</v>
      </c>
      <c r="Y61" s="191">
        <v>0</v>
      </c>
      <c r="Z61" s="192"/>
      <c r="AA61" s="189"/>
      <c r="AB61" s="195"/>
      <c r="AC61" s="189" t="s">
        <v>535</v>
      </c>
      <c r="AD61" s="196">
        <f t="shared" si="9"/>
        <v>1056</v>
      </c>
      <c r="AE61" s="196">
        <f t="shared" si="11"/>
        <v>264</v>
      </c>
      <c r="AF61" s="196">
        <f t="shared" si="10"/>
        <v>1277.7600000000002</v>
      </c>
      <c r="AG61" s="196">
        <f t="shared" si="12"/>
        <v>319.43999999999983</v>
      </c>
      <c r="AH61" s="197">
        <f t="shared" si="7"/>
        <v>1597.2</v>
      </c>
      <c r="AI61" s="192" t="s">
        <v>28</v>
      </c>
      <c r="AJ61" s="188" t="s">
        <v>474</v>
      </c>
      <c r="AK61" s="188"/>
      <c r="AL61" s="202" t="s">
        <v>488</v>
      </c>
      <c r="AM61" s="198">
        <f t="shared" si="13"/>
        <v>0</v>
      </c>
      <c r="AN61" s="199"/>
      <c r="AO61" s="203">
        <f t="shared" si="8"/>
        <v>0</v>
      </c>
      <c r="AP61" s="188"/>
      <c r="AQ61" s="188"/>
    </row>
    <row r="62" spans="1:43" s="200" customFormat="1" x14ac:dyDescent="0.3">
      <c r="A62" s="188"/>
      <c r="B62" s="189" t="s">
        <v>26</v>
      </c>
      <c r="C62" s="190">
        <v>6</v>
      </c>
      <c r="D62" s="191">
        <v>2810</v>
      </c>
      <c r="E62" s="191">
        <v>8173</v>
      </c>
      <c r="F62" s="192" t="s">
        <v>56</v>
      </c>
      <c r="G62" s="192" t="s">
        <v>57</v>
      </c>
      <c r="H62" s="191">
        <v>5590</v>
      </c>
      <c r="I62" s="192" t="s">
        <v>27</v>
      </c>
      <c r="J62" s="188" t="s">
        <v>48</v>
      </c>
      <c r="K62" s="189" t="s">
        <v>84</v>
      </c>
      <c r="L62" s="189" t="s">
        <v>214</v>
      </c>
      <c r="M62" s="192" t="s">
        <v>215</v>
      </c>
      <c r="N62" s="189" t="s">
        <v>161</v>
      </c>
      <c r="O62" s="192"/>
      <c r="P62" s="189" t="s">
        <v>275</v>
      </c>
      <c r="Q62" s="192" t="s">
        <v>272</v>
      </c>
      <c r="R62" s="192" t="s">
        <v>273</v>
      </c>
      <c r="S62" s="192" t="s">
        <v>274</v>
      </c>
      <c r="T62" s="191">
        <v>23</v>
      </c>
      <c r="U62" s="189" t="s">
        <v>287</v>
      </c>
      <c r="V62" s="192" t="s">
        <v>240</v>
      </c>
      <c r="W62" s="193" t="s">
        <v>537</v>
      </c>
      <c r="X62" s="194">
        <v>1360</v>
      </c>
      <c r="Y62" s="191">
        <v>0</v>
      </c>
      <c r="Z62" s="192"/>
      <c r="AA62" s="189"/>
      <c r="AB62" s="195"/>
      <c r="AC62" s="189" t="s">
        <v>535</v>
      </c>
      <c r="AD62" s="196">
        <f t="shared" si="9"/>
        <v>1088</v>
      </c>
      <c r="AE62" s="196">
        <f t="shared" si="11"/>
        <v>272</v>
      </c>
      <c r="AF62" s="196">
        <f t="shared" si="10"/>
        <v>1316.48</v>
      </c>
      <c r="AG62" s="196">
        <f t="shared" si="12"/>
        <v>329.11999999999989</v>
      </c>
      <c r="AH62" s="197">
        <f t="shared" si="7"/>
        <v>1645.6</v>
      </c>
      <c r="AI62" s="192" t="s">
        <v>28</v>
      </c>
      <c r="AJ62" s="188" t="s">
        <v>474</v>
      </c>
      <c r="AK62" s="188"/>
      <c r="AL62" s="202" t="s">
        <v>488</v>
      </c>
      <c r="AM62" s="198">
        <f t="shared" si="13"/>
        <v>0</v>
      </c>
      <c r="AN62" s="199"/>
      <c r="AO62" s="203">
        <f t="shared" si="8"/>
        <v>0</v>
      </c>
      <c r="AP62" s="188"/>
      <c r="AQ62" s="188"/>
    </row>
    <row r="63" spans="1:43" s="200" customFormat="1" x14ac:dyDescent="0.3">
      <c r="A63" s="188"/>
      <c r="B63" s="189" t="s">
        <v>26</v>
      </c>
      <c r="C63" s="190">
        <v>6</v>
      </c>
      <c r="D63" s="191">
        <v>2810</v>
      </c>
      <c r="E63" s="191">
        <v>8173</v>
      </c>
      <c r="F63" s="192" t="s">
        <v>56</v>
      </c>
      <c r="G63" s="192" t="s">
        <v>57</v>
      </c>
      <c r="H63" s="191">
        <v>5590</v>
      </c>
      <c r="I63" s="192" t="s">
        <v>27</v>
      </c>
      <c r="J63" s="188" t="s">
        <v>48</v>
      </c>
      <c r="K63" s="189" t="s">
        <v>84</v>
      </c>
      <c r="L63" s="189" t="s">
        <v>214</v>
      </c>
      <c r="M63" s="192" t="s">
        <v>215</v>
      </c>
      <c r="N63" s="189" t="s">
        <v>161</v>
      </c>
      <c r="O63" s="192"/>
      <c r="P63" s="189" t="s">
        <v>275</v>
      </c>
      <c r="Q63" s="192" t="s">
        <v>272</v>
      </c>
      <c r="R63" s="192" t="s">
        <v>273</v>
      </c>
      <c r="S63" s="192" t="s">
        <v>274</v>
      </c>
      <c r="T63" s="191">
        <v>23</v>
      </c>
      <c r="U63" s="189" t="s">
        <v>288</v>
      </c>
      <c r="V63" s="192" t="s">
        <v>80</v>
      </c>
      <c r="W63" s="193" t="s">
        <v>537</v>
      </c>
      <c r="X63" s="194">
        <v>700</v>
      </c>
      <c r="Y63" s="191">
        <v>0</v>
      </c>
      <c r="Z63" s="192"/>
      <c r="AA63" s="189"/>
      <c r="AB63" s="195"/>
      <c r="AC63" s="189" t="s">
        <v>535</v>
      </c>
      <c r="AD63" s="196">
        <f t="shared" si="9"/>
        <v>560</v>
      </c>
      <c r="AE63" s="196">
        <f t="shared" si="11"/>
        <v>140</v>
      </c>
      <c r="AF63" s="196">
        <f t="shared" si="10"/>
        <v>677.6</v>
      </c>
      <c r="AG63" s="196">
        <f t="shared" si="12"/>
        <v>169.39999999999998</v>
      </c>
      <c r="AH63" s="197">
        <f t="shared" si="7"/>
        <v>847</v>
      </c>
      <c r="AI63" s="192" t="s">
        <v>28</v>
      </c>
      <c r="AJ63" s="188" t="s">
        <v>474</v>
      </c>
      <c r="AK63" s="188"/>
      <c r="AL63" s="202" t="s">
        <v>488</v>
      </c>
      <c r="AM63" s="198">
        <f t="shared" si="13"/>
        <v>0</v>
      </c>
      <c r="AN63" s="199"/>
      <c r="AO63" s="203">
        <f t="shared" si="8"/>
        <v>0</v>
      </c>
      <c r="AP63" s="188"/>
      <c r="AQ63" s="188"/>
    </row>
    <row r="64" spans="1:43" s="200" customFormat="1" x14ac:dyDescent="0.3">
      <c r="A64" s="188"/>
      <c r="B64" s="189" t="s">
        <v>26</v>
      </c>
      <c r="C64" s="190">
        <v>6</v>
      </c>
      <c r="D64" s="191">
        <v>2810</v>
      </c>
      <c r="E64" s="191">
        <v>8173</v>
      </c>
      <c r="F64" s="192" t="s">
        <v>56</v>
      </c>
      <c r="G64" s="192" t="s">
        <v>57</v>
      </c>
      <c r="H64" s="191">
        <v>5590</v>
      </c>
      <c r="I64" s="192" t="s">
        <v>27</v>
      </c>
      <c r="J64" s="188" t="s">
        <v>48</v>
      </c>
      <c r="K64" s="189" t="s">
        <v>84</v>
      </c>
      <c r="L64" s="189" t="s">
        <v>214</v>
      </c>
      <c r="M64" s="192" t="s">
        <v>215</v>
      </c>
      <c r="N64" s="189" t="s">
        <v>161</v>
      </c>
      <c r="O64" s="192"/>
      <c r="P64" s="189" t="s">
        <v>275</v>
      </c>
      <c r="Q64" s="192" t="s">
        <v>272</v>
      </c>
      <c r="R64" s="192" t="s">
        <v>273</v>
      </c>
      <c r="S64" s="192" t="s">
        <v>274</v>
      </c>
      <c r="T64" s="191">
        <v>23</v>
      </c>
      <c r="U64" s="189" t="s">
        <v>279</v>
      </c>
      <c r="V64" s="192" t="s">
        <v>75</v>
      </c>
      <c r="W64" s="193" t="s">
        <v>537</v>
      </c>
      <c r="X64" s="194">
        <v>2860</v>
      </c>
      <c r="Y64" s="191">
        <v>0</v>
      </c>
      <c r="Z64" s="192"/>
      <c r="AA64" s="189"/>
      <c r="AB64" s="195"/>
      <c r="AC64" s="189" t="s">
        <v>535</v>
      </c>
      <c r="AD64" s="196">
        <f t="shared" si="9"/>
        <v>2288</v>
      </c>
      <c r="AE64" s="196">
        <f t="shared" si="11"/>
        <v>572</v>
      </c>
      <c r="AF64" s="196">
        <f t="shared" si="10"/>
        <v>2768.48</v>
      </c>
      <c r="AG64" s="196">
        <f t="shared" si="12"/>
        <v>692.11999999999989</v>
      </c>
      <c r="AH64" s="197">
        <f t="shared" si="7"/>
        <v>3460.6</v>
      </c>
      <c r="AI64" s="192" t="s">
        <v>28</v>
      </c>
      <c r="AJ64" s="188" t="s">
        <v>474</v>
      </c>
      <c r="AK64" s="188"/>
      <c r="AL64" s="202" t="s">
        <v>488</v>
      </c>
      <c r="AM64" s="198">
        <f t="shared" si="13"/>
        <v>0</v>
      </c>
      <c r="AN64" s="199"/>
      <c r="AO64" s="203">
        <f t="shared" si="8"/>
        <v>0</v>
      </c>
      <c r="AP64" s="188"/>
      <c r="AQ64" s="188"/>
    </row>
    <row r="65" spans="1:43" s="200" customFormat="1" x14ac:dyDescent="0.3">
      <c r="A65" s="188"/>
      <c r="B65" s="189" t="s">
        <v>26</v>
      </c>
      <c r="C65" s="190">
        <v>6</v>
      </c>
      <c r="D65" s="191">
        <v>2810</v>
      </c>
      <c r="E65" s="191">
        <v>8173</v>
      </c>
      <c r="F65" s="192" t="s">
        <v>56</v>
      </c>
      <c r="G65" s="192" t="s">
        <v>57</v>
      </c>
      <c r="H65" s="191">
        <v>5590</v>
      </c>
      <c r="I65" s="192" t="s">
        <v>27</v>
      </c>
      <c r="J65" s="188" t="s">
        <v>48</v>
      </c>
      <c r="K65" s="189" t="s">
        <v>84</v>
      </c>
      <c r="L65" s="189" t="s">
        <v>214</v>
      </c>
      <c r="M65" s="192" t="s">
        <v>215</v>
      </c>
      <c r="N65" s="189" t="s">
        <v>161</v>
      </c>
      <c r="O65" s="192"/>
      <c r="P65" s="189" t="s">
        <v>275</v>
      </c>
      <c r="Q65" s="192" t="s">
        <v>272</v>
      </c>
      <c r="R65" s="192" t="s">
        <v>273</v>
      </c>
      <c r="S65" s="192" t="s">
        <v>274</v>
      </c>
      <c r="T65" s="191">
        <v>23</v>
      </c>
      <c r="U65" s="189" t="s">
        <v>280</v>
      </c>
      <c r="V65" s="192" t="s">
        <v>80</v>
      </c>
      <c r="W65" s="193" t="s">
        <v>537</v>
      </c>
      <c r="X65" s="194">
        <v>424</v>
      </c>
      <c r="Y65" s="191">
        <v>0</v>
      </c>
      <c r="Z65" s="192"/>
      <c r="AA65" s="189"/>
      <c r="AB65" s="195"/>
      <c r="AC65" s="189" t="s">
        <v>535</v>
      </c>
      <c r="AD65" s="196">
        <f t="shared" si="9"/>
        <v>339.20000000000005</v>
      </c>
      <c r="AE65" s="196">
        <f t="shared" si="11"/>
        <v>84.799999999999955</v>
      </c>
      <c r="AF65" s="196">
        <f t="shared" si="10"/>
        <v>410.43200000000002</v>
      </c>
      <c r="AG65" s="196">
        <f t="shared" si="12"/>
        <v>102.60799999999995</v>
      </c>
      <c r="AH65" s="197">
        <f t="shared" si="7"/>
        <v>513.04</v>
      </c>
      <c r="AI65" s="192" t="s">
        <v>28</v>
      </c>
      <c r="AJ65" s="188" t="s">
        <v>474</v>
      </c>
      <c r="AK65" s="188"/>
      <c r="AL65" s="202" t="s">
        <v>488</v>
      </c>
      <c r="AM65" s="198">
        <f t="shared" si="13"/>
        <v>0</v>
      </c>
      <c r="AN65" s="199"/>
      <c r="AO65" s="203">
        <f t="shared" si="8"/>
        <v>0</v>
      </c>
      <c r="AP65" s="188"/>
      <c r="AQ65" s="188"/>
    </row>
    <row r="66" spans="1:43" s="200" customFormat="1" x14ac:dyDescent="0.3">
      <c r="A66" s="188"/>
      <c r="B66" s="189" t="s">
        <v>26</v>
      </c>
      <c r="C66" s="190">
        <v>6</v>
      </c>
      <c r="D66" s="191">
        <v>2810</v>
      </c>
      <c r="E66" s="191">
        <v>8173</v>
      </c>
      <c r="F66" s="192" t="s">
        <v>56</v>
      </c>
      <c r="G66" s="192" t="s">
        <v>57</v>
      </c>
      <c r="H66" s="191">
        <v>5590</v>
      </c>
      <c r="I66" s="192" t="s">
        <v>27</v>
      </c>
      <c r="J66" s="188" t="s">
        <v>48</v>
      </c>
      <c r="K66" s="189" t="s">
        <v>84</v>
      </c>
      <c r="L66" s="189" t="s">
        <v>214</v>
      </c>
      <c r="M66" s="192" t="s">
        <v>215</v>
      </c>
      <c r="N66" s="189" t="s">
        <v>161</v>
      </c>
      <c r="O66" s="192"/>
      <c r="P66" s="189" t="s">
        <v>275</v>
      </c>
      <c r="Q66" s="192" t="s">
        <v>272</v>
      </c>
      <c r="R66" s="192" t="s">
        <v>273</v>
      </c>
      <c r="S66" s="192" t="s">
        <v>274</v>
      </c>
      <c r="T66" s="191">
        <v>23</v>
      </c>
      <c r="U66" s="189" t="s">
        <v>277</v>
      </c>
      <c r="V66" s="192" t="s">
        <v>151</v>
      </c>
      <c r="W66" s="193" t="s">
        <v>537</v>
      </c>
      <c r="X66" s="194">
        <v>2800</v>
      </c>
      <c r="Y66" s="191">
        <v>2</v>
      </c>
      <c r="Z66" s="192"/>
      <c r="AA66" s="189"/>
      <c r="AB66" s="195"/>
      <c r="AC66" s="189" t="s">
        <v>535</v>
      </c>
      <c r="AD66" s="196">
        <f t="shared" si="9"/>
        <v>2240</v>
      </c>
      <c r="AE66" s="196">
        <f t="shared" si="11"/>
        <v>560</v>
      </c>
      <c r="AF66" s="196">
        <f t="shared" si="10"/>
        <v>2710.4</v>
      </c>
      <c r="AG66" s="196">
        <f t="shared" si="12"/>
        <v>677.59999999999991</v>
      </c>
      <c r="AH66" s="197">
        <f t="shared" si="7"/>
        <v>3388</v>
      </c>
      <c r="AI66" s="192" t="s">
        <v>28</v>
      </c>
      <c r="AJ66" s="188" t="s">
        <v>474</v>
      </c>
      <c r="AK66" s="188"/>
      <c r="AL66" s="202" t="s">
        <v>488</v>
      </c>
      <c r="AM66" s="198">
        <f t="shared" si="13"/>
        <v>0</v>
      </c>
      <c r="AN66" s="199"/>
      <c r="AO66" s="203">
        <f t="shared" si="8"/>
        <v>0</v>
      </c>
      <c r="AP66" s="188"/>
      <c r="AQ66" s="188"/>
    </row>
    <row r="67" spans="1:43" s="200" customFormat="1" x14ac:dyDescent="0.3">
      <c r="A67" s="188"/>
      <c r="B67" s="189" t="s">
        <v>26</v>
      </c>
      <c r="C67" s="190">
        <v>6</v>
      </c>
      <c r="D67" s="191">
        <v>2810</v>
      </c>
      <c r="E67" s="191">
        <v>8173</v>
      </c>
      <c r="F67" s="192" t="s">
        <v>56</v>
      </c>
      <c r="G67" s="192" t="s">
        <v>57</v>
      </c>
      <c r="H67" s="191">
        <v>5590</v>
      </c>
      <c r="I67" s="192" t="s">
        <v>27</v>
      </c>
      <c r="J67" s="192" t="s">
        <v>48</v>
      </c>
      <c r="K67" s="189" t="s">
        <v>112</v>
      </c>
      <c r="L67" s="189" t="s">
        <v>214</v>
      </c>
      <c r="M67" s="192" t="s">
        <v>215</v>
      </c>
      <c r="N67" s="189" t="s">
        <v>248</v>
      </c>
      <c r="O67" s="192" t="s">
        <v>249</v>
      </c>
      <c r="P67" s="189" t="s">
        <v>256</v>
      </c>
      <c r="Q67" s="192" t="s">
        <v>255</v>
      </c>
      <c r="R67" s="192" t="s">
        <v>273</v>
      </c>
      <c r="S67" s="192" t="s">
        <v>274</v>
      </c>
      <c r="T67" s="191">
        <v>23</v>
      </c>
      <c r="U67" s="189" t="s">
        <v>792</v>
      </c>
      <c r="V67" s="192" t="s">
        <v>281</v>
      </c>
      <c r="W67" s="193" t="s">
        <v>537</v>
      </c>
      <c r="X67" s="194">
        <v>267</v>
      </c>
      <c r="Y67" s="191"/>
      <c r="Z67" s="192" t="s">
        <v>210</v>
      </c>
      <c r="AA67" s="189" t="s">
        <v>247</v>
      </c>
      <c r="AB67" s="195"/>
      <c r="AC67" s="189" t="s">
        <v>535</v>
      </c>
      <c r="AD67" s="196">
        <f t="shared" si="9"/>
        <v>213.60000000000002</v>
      </c>
      <c r="AE67" s="196">
        <f t="shared" si="11"/>
        <v>53.399999999999977</v>
      </c>
      <c r="AF67" s="196">
        <f t="shared" si="10"/>
        <v>258.45600000000002</v>
      </c>
      <c r="AG67" s="196">
        <f t="shared" si="12"/>
        <v>64.613999999999976</v>
      </c>
      <c r="AH67" s="197">
        <f t="shared" si="7"/>
        <v>323.07</v>
      </c>
      <c r="AI67" s="192" t="s">
        <v>28</v>
      </c>
      <c r="AJ67" s="188" t="s">
        <v>474</v>
      </c>
      <c r="AK67" s="188"/>
      <c r="AL67" s="202" t="s">
        <v>488</v>
      </c>
      <c r="AM67" s="198">
        <f t="shared" si="13"/>
        <v>0</v>
      </c>
      <c r="AN67" s="199"/>
      <c r="AO67" s="203">
        <f t="shared" si="8"/>
        <v>0</v>
      </c>
      <c r="AP67" s="188"/>
      <c r="AQ67" s="188"/>
    </row>
    <row r="68" spans="1:43" s="200" customFormat="1" x14ac:dyDescent="0.3">
      <c r="A68" s="188"/>
      <c r="B68" s="189" t="s">
        <v>26</v>
      </c>
      <c r="C68" s="190">
        <v>6</v>
      </c>
      <c r="D68" s="191">
        <v>2810</v>
      </c>
      <c r="E68" s="191">
        <v>8173</v>
      </c>
      <c r="F68" s="192" t="s">
        <v>56</v>
      </c>
      <c r="G68" s="192" t="s">
        <v>57</v>
      </c>
      <c r="H68" s="191">
        <v>5590</v>
      </c>
      <c r="I68" s="192" t="s">
        <v>27</v>
      </c>
      <c r="J68" s="192" t="s">
        <v>48</v>
      </c>
      <c r="K68" s="189" t="s">
        <v>112</v>
      </c>
      <c r="L68" s="189" t="s">
        <v>214</v>
      </c>
      <c r="M68" s="192" t="s">
        <v>215</v>
      </c>
      <c r="N68" s="189" t="s">
        <v>248</v>
      </c>
      <c r="O68" s="192" t="s">
        <v>249</v>
      </c>
      <c r="P68" s="189" t="s">
        <v>256</v>
      </c>
      <c r="Q68" s="192" t="s">
        <v>255</v>
      </c>
      <c r="R68" s="192" t="s">
        <v>273</v>
      </c>
      <c r="S68" s="192" t="s">
        <v>274</v>
      </c>
      <c r="T68" s="191">
        <v>23</v>
      </c>
      <c r="U68" s="189" t="s">
        <v>793</v>
      </c>
      <c r="V68" s="192" t="s">
        <v>75</v>
      </c>
      <c r="W68" s="193" t="s">
        <v>537</v>
      </c>
      <c r="X68" s="194">
        <v>315</v>
      </c>
      <c r="Y68" s="191"/>
      <c r="Z68" s="192" t="s">
        <v>210</v>
      </c>
      <c r="AA68" s="189" t="s">
        <v>247</v>
      </c>
      <c r="AB68" s="195"/>
      <c r="AC68" s="189" t="s">
        <v>535</v>
      </c>
      <c r="AD68" s="196">
        <f t="shared" si="9"/>
        <v>252</v>
      </c>
      <c r="AE68" s="196">
        <f t="shared" si="11"/>
        <v>63</v>
      </c>
      <c r="AF68" s="196">
        <f t="shared" si="10"/>
        <v>304.92</v>
      </c>
      <c r="AG68" s="196">
        <f t="shared" si="12"/>
        <v>76.229999999999961</v>
      </c>
      <c r="AH68" s="197">
        <f t="shared" si="7"/>
        <v>381.15</v>
      </c>
      <c r="AI68" s="192" t="s">
        <v>28</v>
      </c>
      <c r="AJ68" s="188" t="s">
        <v>474</v>
      </c>
      <c r="AK68" s="188"/>
      <c r="AL68" s="202" t="s">
        <v>488</v>
      </c>
      <c r="AM68" s="198">
        <f t="shared" si="13"/>
        <v>0</v>
      </c>
      <c r="AN68" s="199"/>
      <c r="AO68" s="203">
        <f t="shared" si="8"/>
        <v>0</v>
      </c>
      <c r="AP68" s="188"/>
      <c r="AQ68" s="188"/>
    </row>
    <row r="69" spans="1:43" s="200" customFormat="1" x14ac:dyDescent="0.3">
      <c r="A69" s="188"/>
      <c r="B69" s="189" t="s">
        <v>26</v>
      </c>
      <c r="C69" s="190">
        <v>6</v>
      </c>
      <c r="D69" s="191">
        <v>2810</v>
      </c>
      <c r="E69" s="191">
        <v>8173</v>
      </c>
      <c r="F69" s="192" t="s">
        <v>56</v>
      </c>
      <c r="G69" s="192" t="s">
        <v>57</v>
      </c>
      <c r="H69" s="191">
        <v>5590</v>
      </c>
      <c r="I69" s="192" t="s">
        <v>27</v>
      </c>
      <c r="J69" s="192" t="s">
        <v>48</v>
      </c>
      <c r="K69" s="189" t="s">
        <v>112</v>
      </c>
      <c r="L69" s="189" t="s">
        <v>214</v>
      </c>
      <c r="M69" s="192" t="s">
        <v>215</v>
      </c>
      <c r="N69" s="189" t="s">
        <v>248</v>
      </c>
      <c r="O69" s="192" t="s">
        <v>249</v>
      </c>
      <c r="P69" s="189" t="s">
        <v>256</v>
      </c>
      <c r="Q69" s="192" t="s">
        <v>255</v>
      </c>
      <c r="R69" s="192" t="s">
        <v>273</v>
      </c>
      <c r="S69" s="192" t="s">
        <v>274</v>
      </c>
      <c r="T69" s="191">
        <v>23</v>
      </c>
      <c r="U69" s="189" t="s">
        <v>794</v>
      </c>
      <c r="V69" s="192" t="s">
        <v>75</v>
      </c>
      <c r="W69" s="193" t="s">
        <v>537</v>
      </c>
      <c r="X69" s="194">
        <v>846</v>
      </c>
      <c r="Y69" s="191"/>
      <c r="Z69" s="192" t="s">
        <v>210</v>
      </c>
      <c r="AA69" s="189" t="s">
        <v>247</v>
      </c>
      <c r="AB69" s="195"/>
      <c r="AC69" s="189" t="s">
        <v>535</v>
      </c>
      <c r="AD69" s="196">
        <f t="shared" si="9"/>
        <v>676.80000000000007</v>
      </c>
      <c r="AE69" s="196">
        <f t="shared" si="11"/>
        <v>169.19999999999993</v>
      </c>
      <c r="AF69" s="196">
        <f t="shared" si="10"/>
        <v>818.928</v>
      </c>
      <c r="AG69" s="196">
        <f t="shared" si="12"/>
        <v>204.73199999999997</v>
      </c>
      <c r="AH69" s="197">
        <f t="shared" si="7"/>
        <v>1023.66</v>
      </c>
      <c r="AI69" s="192" t="s">
        <v>28</v>
      </c>
      <c r="AJ69" s="188" t="s">
        <v>474</v>
      </c>
      <c r="AK69" s="188"/>
      <c r="AL69" s="202" t="s">
        <v>488</v>
      </c>
      <c r="AM69" s="198">
        <f t="shared" si="13"/>
        <v>0</v>
      </c>
      <c r="AN69" s="199"/>
      <c r="AO69" s="203">
        <f t="shared" si="8"/>
        <v>0</v>
      </c>
      <c r="AP69" s="188"/>
      <c r="AQ69" s="188"/>
    </row>
    <row r="70" spans="1:43" s="200" customFormat="1" x14ac:dyDescent="0.3">
      <c r="A70" s="188"/>
      <c r="B70" s="189" t="s">
        <v>26</v>
      </c>
      <c r="C70" s="190">
        <v>6</v>
      </c>
      <c r="D70" s="191">
        <v>2810</v>
      </c>
      <c r="E70" s="191">
        <v>8173</v>
      </c>
      <c r="F70" s="192" t="s">
        <v>56</v>
      </c>
      <c r="G70" s="192" t="s">
        <v>57</v>
      </c>
      <c r="H70" s="191">
        <v>5590</v>
      </c>
      <c r="I70" s="192" t="s">
        <v>27</v>
      </c>
      <c r="J70" s="192" t="s">
        <v>48</v>
      </c>
      <c r="K70" s="189" t="s">
        <v>112</v>
      </c>
      <c r="L70" s="189" t="s">
        <v>214</v>
      </c>
      <c r="M70" s="192" t="s">
        <v>215</v>
      </c>
      <c r="N70" s="189" t="s">
        <v>248</v>
      </c>
      <c r="O70" s="192" t="s">
        <v>249</v>
      </c>
      <c r="P70" s="189" t="s">
        <v>256</v>
      </c>
      <c r="Q70" s="192" t="s">
        <v>255</v>
      </c>
      <c r="R70" s="192" t="s">
        <v>273</v>
      </c>
      <c r="S70" s="192" t="s">
        <v>274</v>
      </c>
      <c r="T70" s="191">
        <v>23</v>
      </c>
      <c r="U70" s="189" t="s">
        <v>791</v>
      </c>
      <c r="V70" s="192" t="s">
        <v>80</v>
      </c>
      <c r="W70" s="193" t="s">
        <v>537</v>
      </c>
      <c r="X70" s="194">
        <v>390</v>
      </c>
      <c r="Y70" s="191"/>
      <c r="Z70" s="192" t="s">
        <v>210</v>
      </c>
      <c r="AA70" s="189" t="s">
        <v>247</v>
      </c>
      <c r="AB70" s="195"/>
      <c r="AC70" s="189" t="s">
        <v>535</v>
      </c>
      <c r="AD70" s="196">
        <f t="shared" si="9"/>
        <v>312</v>
      </c>
      <c r="AE70" s="196">
        <f t="shared" si="11"/>
        <v>78</v>
      </c>
      <c r="AF70" s="196">
        <f t="shared" si="10"/>
        <v>377.52</v>
      </c>
      <c r="AG70" s="196">
        <f t="shared" si="12"/>
        <v>94.38</v>
      </c>
      <c r="AH70" s="197">
        <f t="shared" si="7"/>
        <v>471.9</v>
      </c>
      <c r="AI70" s="192" t="s">
        <v>28</v>
      </c>
      <c r="AJ70" s="188" t="s">
        <v>474</v>
      </c>
      <c r="AK70" s="188"/>
      <c r="AL70" s="202" t="s">
        <v>488</v>
      </c>
      <c r="AM70" s="198">
        <f t="shared" si="13"/>
        <v>0</v>
      </c>
      <c r="AN70" s="199"/>
      <c r="AO70" s="203">
        <f t="shared" si="8"/>
        <v>0</v>
      </c>
      <c r="AP70" s="188"/>
      <c r="AQ70" s="188"/>
    </row>
    <row r="71" spans="1:43" s="200" customFormat="1" x14ac:dyDescent="0.3">
      <c r="A71" s="188"/>
      <c r="B71" s="189" t="s">
        <v>26</v>
      </c>
      <c r="C71" s="190">
        <v>6</v>
      </c>
      <c r="D71" s="191">
        <v>2810</v>
      </c>
      <c r="E71" s="191">
        <v>8173</v>
      </c>
      <c r="F71" s="192" t="s">
        <v>56</v>
      </c>
      <c r="G71" s="192" t="s">
        <v>57</v>
      </c>
      <c r="H71" s="191">
        <v>5590</v>
      </c>
      <c r="I71" s="192" t="s">
        <v>27</v>
      </c>
      <c r="J71" s="192" t="s">
        <v>48</v>
      </c>
      <c r="K71" s="189" t="s">
        <v>112</v>
      </c>
      <c r="L71" s="189" t="s">
        <v>214</v>
      </c>
      <c r="M71" s="192" t="s">
        <v>215</v>
      </c>
      <c r="N71" s="189" t="s">
        <v>248</v>
      </c>
      <c r="O71" s="192" t="s">
        <v>249</v>
      </c>
      <c r="P71" s="189" t="s">
        <v>256</v>
      </c>
      <c r="Q71" s="192" t="s">
        <v>255</v>
      </c>
      <c r="R71" s="192" t="s">
        <v>273</v>
      </c>
      <c r="S71" s="192" t="s">
        <v>274</v>
      </c>
      <c r="T71" s="191">
        <v>23</v>
      </c>
      <c r="U71" s="189" t="s">
        <v>795</v>
      </c>
      <c r="V71" s="192" t="s">
        <v>281</v>
      </c>
      <c r="W71" s="193" t="s">
        <v>537</v>
      </c>
      <c r="X71" s="194">
        <v>990</v>
      </c>
      <c r="Y71" s="191"/>
      <c r="Z71" s="192" t="s">
        <v>210</v>
      </c>
      <c r="AA71" s="189" t="s">
        <v>247</v>
      </c>
      <c r="AB71" s="195"/>
      <c r="AC71" s="189" t="s">
        <v>535</v>
      </c>
      <c r="AD71" s="196">
        <f t="shared" si="9"/>
        <v>792</v>
      </c>
      <c r="AE71" s="196">
        <f t="shared" si="11"/>
        <v>198</v>
      </c>
      <c r="AF71" s="196">
        <f t="shared" si="10"/>
        <v>958.31999999999994</v>
      </c>
      <c r="AG71" s="196">
        <f t="shared" si="12"/>
        <v>239.57999999999993</v>
      </c>
      <c r="AH71" s="197">
        <f t="shared" si="7"/>
        <v>1197.8999999999999</v>
      </c>
      <c r="AI71" s="192" t="s">
        <v>28</v>
      </c>
      <c r="AJ71" s="188" t="s">
        <v>474</v>
      </c>
      <c r="AK71" s="188"/>
      <c r="AL71" s="202" t="s">
        <v>488</v>
      </c>
      <c r="AM71" s="198">
        <f t="shared" si="13"/>
        <v>0</v>
      </c>
      <c r="AN71" s="199"/>
      <c r="AO71" s="203">
        <f t="shared" si="8"/>
        <v>0</v>
      </c>
      <c r="AP71" s="188"/>
      <c r="AQ71" s="188"/>
    </row>
    <row r="72" spans="1:43" s="200" customFormat="1" x14ac:dyDescent="0.3">
      <c r="A72" s="188"/>
      <c r="B72" s="189" t="s">
        <v>26</v>
      </c>
      <c r="C72" s="190">
        <v>6</v>
      </c>
      <c r="D72" s="191">
        <v>2810</v>
      </c>
      <c r="E72" s="191">
        <v>8173</v>
      </c>
      <c r="F72" s="192" t="s">
        <v>56</v>
      </c>
      <c r="G72" s="192" t="s">
        <v>57</v>
      </c>
      <c r="H72" s="191">
        <v>5590</v>
      </c>
      <c r="I72" s="192" t="s">
        <v>27</v>
      </c>
      <c r="J72" s="192" t="s">
        <v>48</v>
      </c>
      <c r="K72" s="189" t="s">
        <v>112</v>
      </c>
      <c r="L72" s="189" t="s">
        <v>214</v>
      </c>
      <c r="M72" s="192" t="s">
        <v>215</v>
      </c>
      <c r="N72" s="189" t="s">
        <v>248</v>
      </c>
      <c r="O72" s="192" t="s">
        <v>249</v>
      </c>
      <c r="P72" s="189" t="s">
        <v>256</v>
      </c>
      <c r="Q72" s="192" t="s">
        <v>255</v>
      </c>
      <c r="R72" s="192" t="s">
        <v>273</v>
      </c>
      <c r="S72" s="192" t="s">
        <v>274</v>
      </c>
      <c r="T72" s="191">
        <v>23</v>
      </c>
      <c r="U72" s="189" t="s">
        <v>796</v>
      </c>
      <c r="V72" s="192" t="s">
        <v>797</v>
      </c>
      <c r="W72" s="193" t="s">
        <v>537</v>
      </c>
      <c r="X72" s="194">
        <v>357</v>
      </c>
      <c r="Y72" s="191"/>
      <c r="Z72" s="192" t="s">
        <v>210</v>
      </c>
      <c r="AA72" s="189" t="s">
        <v>247</v>
      </c>
      <c r="AB72" s="195"/>
      <c r="AC72" s="189" t="s">
        <v>535</v>
      </c>
      <c r="AD72" s="196">
        <f t="shared" si="9"/>
        <v>285.60000000000002</v>
      </c>
      <c r="AE72" s="196">
        <f t="shared" si="11"/>
        <v>71.399999999999977</v>
      </c>
      <c r="AF72" s="196">
        <f t="shared" si="10"/>
        <v>345.57600000000002</v>
      </c>
      <c r="AG72" s="196">
        <f t="shared" si="12"/>
        <v>86.393999999999949</v>
      </c>
      <c r="AH72" s="197">
        <f t="shared" si="7"/>
        <v>431.96999999999997</v>
      </c>
      <c r="AI72" s="192" t="s">
        <v>28</v>
      </c>
      <c r="AJ72" s="188" t="s">
        <v>474</v>
      </c>
      <c r="AK72" s="188"/>
      <c r="AL72" s="202" t="s">
        <v>488</v>
      </c>
      <c r="AM72" s="198">
        <f t="shared" si="13"/>
        <v>0</v>
      </c>
      <c r="AN72" s="199"/>
      <c r="AO72" s="203">
        <f t="shared" si="8"/>
        <v>0</v>
      </c>
      <c r="AP72" s="188"/>
      <c r="AQ72" s="188"/>
    </row>
    <row r="73" spans="1:43" s="200" customFormat="1" x14ac:dyDescent="0.3">
      <c r="A73" s="188"/>
      <c r="B73" s="189" t="s">
        <v>26</v>
      </c>
      <c r="C73" s="190">
        <v>6</v>
      </c>
      <c r="D73" s="191">
        <v>2810</v>
      </c>
      <c r="E73" s="191">
        <v>8173</v>
      </c>
      <c r="F73" s="192" t="s">
        <v>56</v>
      </c>
      <c r="G73" s="192" t="s">
        <v>57</v>
      </c>
      <c r="H73" s="191">
        <v>5590</v>
      </c>
      <c r="I73" s="192" t="s">
        <v>27</v>
      </c>
      <c r="J73" s="192" t="s">
        <v>48</v>
      </c>
      <c r="K73" s="189" t="s">
        <v>112</v>
      </c>
      <c r="L73" s="189" t="s">
        <v>214</v>
      </c>
      <c r="M73" s="192" t="s">
        <v>215</v>
      </c>
      <c r="N73" s="189" t="s">
        <v>248</v>
      </c>
      <c r="O73" s="192" t="s">
        <v>249</v>
      </c>
      <c r="P73" s="189" t="s">
        <v>256</v>
      </c>
      <c r="Q73" s="192" t="s">
        <v>255</v>
      </c>
      <c r="R73" s="192" t="s">
        <v>798</v>
      </c>
      <c r="S73" s="192" t="s">
        <v>799</v>
      </c>
      <c r="T73" s="191">
        <v>27</v>
      </c>
      <c r="U73" s="189" t="s">
        <v>800</v>
      </c>
      <c r="V73" s="192" t="s">
        <v>253</v>
      </c>
      <c r="W73" s="193" t="s">
        <v>537</v>
      </c>
      <c r="X73" s="194">
        <v>1339</v>
      </c>
      <c r="Y73" s="191"/>
      <c r="Z73" s="192" t="s">
        <v>210</v>
      </c>
      <c r="AA73" s="189" t="s">
        <v>247</v>
      </c>
      <c r="AB73" s="195"/>
      <c r="AC73" s="189" t="s">
        <v>535</v>
      </c>
      <c r="AD73" s="196">
        <f t="shared" si="9"/>
        <v>1071.2</v>
      </c>
      <c r="AE73" s="196">
        <f t="shared" si="11"/>
        <v>267.79999999999995</v>
      </c>
      <c r="AF73" s="196">
        <f t="shared" si="10"/>
        <v>1296.152</v>
      </c>
      <c r="AG73" s="196">
        <f t="shared" si="12"/>
        <v>324.03800000000001</v>
      </c>
      <c r="AH73" s="197">
        <f t="shared" ref="AH73:AH136" si="14">AF73+AG73</f>
        <v>1620.19</v>
      </c>
      <c r="AI73" s="192" t="s">
        <v>28</v>
      </c>
      <c r="AJ73" s="188" t="s">
        <v>474</v>
      </c>
      <c r="AK73" s="188"/>
      <c r="AL73" s="202" t="s">
        <v>488</v>
      </c>
      <c r="AM73" s="198">
        <f t="shared" si="13"/>
        <v>0</v>
      </c>
      <c r="AN73" s="199"/>
      <c r="AO73" s="203">
        <f t="shared" ref="AO73:AO136" si="15">IF(AL73="","Colonne BH à compléter",IF(AND(AL73="Accepté-Modifié",AN73=""),"Compléter colonne BJ",IF(AND(AM73&gt;0,AN73&gt;0),"ERREUR",IF(AM73&gt;0,ROUND(AM73,0),IF(AN73&gt;0,ROUND(AN73,0),0)))))</f>
        <v>0</v>
      </c>
      <c r="AP73" s="188"/>
      <c r="AQ73" s="188"/>
    </row>
    <row r="74" spans="1:43" s="200" customFormat="1" x14ac:dyDescent="0.3">
      <c r="A74" s="188"/>
      <c r="B74" s="189" t="s">
        <v>26</v>
      </c>
      <c r="C74" s="190">
        <v>6</v>
      </c>
      <c r="D74" s="191">
        <v>2810</v>
      </c>
      <c r="E74" s="191">
        <v>8173</v>
      </c>
      <c r="F74" s="192" t="s">
        <v>56</v>
      </c>
      <c r="G74" s="192" t="s">
        <v>57</v>
      </c>
      <c r="H74" s="191">
        <v>5590</v>
      </c>
      <c r="I74" s="192" t="s">
        <v>27</v>
      </c>
      <c r="J74" s="192" t="s">
        <v>48</v>
      </c>
      <c r="K74" s="195" t="s">
        <v>48</v>
      </c>
      <c r="L74" s="189" t="s">
        <v>49</v>
      </c>
      <c r="M74" s="192" t="s">
        <v>50</v>
      </c>
      <c r="N74" s="189" t="s">
        <v>51</v>
      </c>
      <c r="O74" s="192" t="s">
        <v>52</v>
      </c>
      <c r="P74" s="189" t="s">
        <v>53</v>
      </c>
      <c r="Q74" s="188" t="s">
        <v>47</v>
      </c>
      <c r="R74" s="192" t="s">
        <v>587</v>
      </c>
      <c r="S74" s="192" t="s">
        <v>588</v>
      </c>
      <c r="T74" s="191">
        <v>9</v>
      </c>
      <c r="U74" s="189" t="s">
        <v>589</v>
      </c>
      <c r="V74" s="192" t="s">
        <v>590</v>
      </c>
      <c r="W74" s="193" t="s">
        <v>537</v>
      </c>
      <c r="X74" s="194">
        <v>5300</v>
      </c>
      <c r="Y74" s="191">
        <v>1</v>
      </c>
      <c r="Z74" s="188" t="s">
        <v>45</v>
      </c>
      <c r="AA74" s="195" t="s">
        <v>46</v>
      </c>
      <c r="AB74" s="195"/>
      <c r="AC74" s="189" t="s">
        <v>535</v>
      </c>
      <c r="AD74" s="196">
        <f t="shared" si="9"/>
        <v>4240</v>
      </c>
      <c r="AE74" s="196">
        <f t="shared" si="11"/>
        <v>1060</v>
      </c>
      <c r="AF74" s="196">
        <f t="shared" si="10"/>
        <v>5130.4000000000005</v>
      </c>
      <c r="AG74" s="196">
        <f t="shared" si="12"/>
        <v>1282.5999999999995</v>
      </c>
      <c r="AH74" s="197">
        <f t="shared" si="14"/>
        <v>6413</v>
      </c>
      <c r="AI74" s="192" t="s">
        <v>28</v>
      </c>
      <c r="AJ74" s="188" t="s">
        <v>474</v>
      </c>
      <c r="AK74" s="188"/>
      <c r="AL74" s="202" t="s">
        <v>488</v>
      </c>
      <c r="AM74" s="198">
        <f t="shared" si="13"/>
        <v>0</v>
      </c>
      <c r="AN74" s="199"/>
      <c r="AO74" s="203">
        <f t="shared" si="15"/>
        <v>0</v>
      </c>
      <c r="AP74" s="188"/>
      <c r="AQ74" s="188"/>
    </row>
    <row r="75" spans="1:43" s="200" customFormat="1" x14ac:dyDescent="0.3">
      <c r="A75" s="188"/>
      <c r="B75" s="189" t="s">
        <v>26</v>
      </c>
      <c r="C75" s="190">
        <v>6</v>
      </c>
      <c r="D75" s="191">
        <v>2810</v>
      </c>
      <c r="E75" s="191">
        <v>8173</v>
      </c>
      <c r="F75" s="192" t="s">
        <v>56</v>
      </c>
      <c r="G75" s="192" t="s">
        <v>57</v>
      </c>
      <c r="H75" s="191">
        <v>5590</v>
      </c>
      <c r="I75" s="192" t="s">
        <v>27</v>
      </c>
      <c r="J75" s="192" t="s">
        <v>48</v>
      </c>
      <c r="K75" s="189" t="s">
        <v>112</v>
      </c>
      <c r="L75" s="189" t="s">
        <v>136</v>
      </c>
      <c r="M75" s="192" t="s">
        <v>137</v>
      </c>
      <c r="N75" s="189" t="s">
        <v>175</v>
      </c>
      <c r="O75" s="188" t="s">
        <v>386</v>
      </c>
      <c r="P75" s="189" t="s">
        <v>390</v>
      </c>
      <c r="Q75" s="192" t="s">
        <v>389</v>
      </c>
      <c r="R75" s="192" t="s">
        <v>949</v>
      </c>
      <c r="S75" s="192" t="s">
        <v>950</v>
      </c>
      <c r="T75" s="191">
        <v>16</v>
      </c>
      <c r="U75" s="189" t="s">
        <v>951</v>
      </c>
      <c r="V75" s="192" t="s">
        <v>348</v>
      </c>
      <c r="W75" s="193" t="s">
        <v>537</v>
      </c>
      <c r="X75" s="194">
        <v>6198</v>
      </c>
      <c r="Y75" s="191">
        <v>0</v>
      </c>
      <c r="Z75" s="188" t="s">
        <v>384</v>
      </c>
      <c r="AA75" s="195" t="s">
        <v>385</v>
      </c>
      <c r="AB75" s="195"/>
      <c r="AC75" s="189" t="s">
        <v>535</v>
      </c>
      <c r="AD75" s="196">
        <f t="shared" si="9"/>
        <v>4958.4000000000005</v>
      </c>
      <c r="AE75" s="196">
        <f t="shared" si="11"/>
        <v>1239.5999999999995</v>
      </c>
      <c r="AF75" s="196">
        <f t="shared" si="10"/>
        <v>5999.6640000000007</v>
      </c>
      <c r="AG75" s="196">
        <f t="shared" si="12"/>
        <v>1499.9159999999993</v>
      </c>
      <c r="AH75" s="197">
        <f t="shared" si="14"/>
        <v>7499.58</v>
      </c>
      <c r="AI75" s="192" t="s">
        <v>28</v>
      </c>
      <c r="AJ75" s="188" t="s">
        <v>471</v>
      </c>
      <c r="AK75" s="188"/>
      <c r="AL75" s="202" t="s">
        <v>488</v>
      </c>
      <c r="AM75" s="198">
        <f t="shared" si="13"/>
        <v>0</v>
      </c>
      <c r="AN75" s="199"/>
      <c r="AO75" s="203">
        <f t="shared" si="15"/>
        <v>0</v>
      </c>
      <c r="AP75" s="188"/>
      <c r="AQ75" s="188"/>
    </row>
    <row r="76" spans="1:43" s="200" customFormat="1" x14ac:dyDescent="0.3">
      <c r="A76" s="188"/>
      <c r="B76" s="189" t="s">
        <v>26</v>
      </c>
      <c r="C76" s="190">
        <v>6</v>
      </c>
      <c r="D76" s="191">
        <v>2810</v>
      </c>
      <c r="E76" s="191">
        <v>8173</v>
      </c>
      <c r="F76" s="192" t="s">
        <v>56</v>
      </c>
      <c r="G76" s="192" t="s">
        <v>57</v>
      </c>
      <c r="H76" s="191">
        <v>5590</v>
      </c>
      <c r="I76" s="192" t="s">
        <v>27</v>
      </c>
      <c r="J76" s="192" t="s">
        <v>48</v>
      </c>
      <c r="K76" s="189" t="s">
        <v>112</v>
      </c>
      <c r="L76" s="189" t="s">
        <v>136</v>
      </c>
      <c r="M76" s="192" t="s">
        <v>137</v>
      </c>
      <c r="N76" s="189" t="s">
        <v>175</v>
      </c>
      <c r="O76" s="188" t="s">
        <v>386</v>
      </c>
      <c r="P76" s="189" t="s">
        <v>390</v>
      </c>
      <c r="Q76" s="192" t="s">
        <v>389</v>
      </c>
      <c r="R76" s="192" t="s">
        <v>946</v>
      </c>
      <c r="S76" s="192" t="s">
        <v>947</v>
      </c>
      <c r="T76" s="191">
        <v>16</v>
      </c>
      <c r="U76" s="189" t="s">
        <v>948</v>
      </c>
      <c r="V76" s="192" t="s">
        <v>174</v>
      </c>
      <c r="W76" s="193" t="s">
        <v>537</v>
      </c>
      <c r="X76" s="194">
        <v>2300</v>
      </c>
      <c r="Y76" s="191">
        <v>0</v>
      </c>
      <c r="Z76" s="188" t="s">
        <v>384</v>
      </c>
      <c r="AA76" s="195" t="s">
        <v>385</v>
      </c>
      <c r="AB76" s="195"/>
      <c r="AC76" s="189" t="s">
        <v>535</v>
      </c>
      <c r="AD76" s="196">
        <f t="shared" si="9"/>
        <v>1840</v>
      </c>
      <c r="AE76" s="196">
        <f t="shared" si="11"/>
        <v>460</v>
      </c>
      <c r="AF76" s="196">
        <f t="shared" si="10"/>
        <v>2226.4</v>
      </c>
      <c r="AG76" s="196">
        <f t="shared" si="12"/>
        <v>556.59999999999991</v>
      </c>
      <c r="AH76" s="197">
        <f t="shared" si="14"/>
        <v>2783</v>
      </c>
      <c r="AI76" s="192" t="s">
        <v>28</v>
      </c>
      <c r="AJ76" s="188" t="s">
        <v>471</v>
      </c>
      <c r="AK76" s="188"/>
      <c r="AL76" s="202" t="s">
        <v>486</v>
      </c>
      <c r="AM76" s="198">
        <f t="shared" si="13"/>
        <v>2226.4</v>
      </c>
      <c r="AN76" s="199"/>
      <c r="AO76" s="203">
        <f t="shared" si="15"/>
        <v>2226</v>
      </c>
      <c r="AP76" s="188"/>
      <c r="AQ76" s="188"/>
    </row>
    <row r="77" spans="1:43" s="200" customFormat="1" ht="12" customHeight="1" x14ac:dyDescent="0.3">
      <c r="A77" s="188"/>
      <c r="B77" s="189" t="s">
        <v>26</v>
      </c>
      <c r="C77" s="190">
        <v>6</v>
      </c>
      <c r="D77" s="191">
        <v>2810</v>
      </c>
      <c r="E77" s="191">
        <v>8173</v>
      </c>
      <c r="F77" s="192" t="s">
        <v>56</v>
      </c>
      <c r="G77" s="192" t="s">
        <v>57</v>
      </c>
      <c r="H77" s="191">
        <v>5590</v>
      </c>
      <c r="I77" s="192" t="s">
        <v>27</v>
      </c>
      <c r="J77" s="188" t="s">
        <v>48</v>
      </c>
      <c r="K77" s="189" t="s">
        <v>112</v>
      </c>
      <c r="L77" s="189" t="s">
        <v>156</v>
      </c>
      <c r="M77" s="192" t="s">
        <v>157</v>
      </c>
      <c r="N77" s="189" t="s">
        <v>165</v>
      </c>
      <c r="O77" s="192" t="s">
        <v>166</v>
      </c>
      <c r="P77" s="189" t="s">
        <v>171</v>
      </c>
      <c r="Q77" s="192" t="s">
        <v>170</v>
      </c>
      <c r="R77" s="192" t="s">
        <v>706</v>
      </c>
      <c r="S77" s="208" t="s">
        <v>707</v>
      </c>
      <c r="T77" s="191">
        <v>22</v>
      </c>
      <c r="U77" s="189" t="s">
        <v>708</v>
      </c>
      <c r="V77" s="192" t="s">
        <v>316</v>
      </c>
      <c r="W77" s="193" t="s">
        <v>547</v>
      </c>
      <c r="X77" s="194">
        <v>1449</v>
      </c>
      <c r="Y77" s="191"/>
      <c r="Z77" s="188" t="s">
        <v>154</v>
      </c>
      <c r="AA77" s="189"/>
      <c r="AB77" s="195"/>
      <c r="AC77" s="189" t="s">
        <v>535</v>
      </c>
      <c r="AD77" s="196">
        <f t="shared" si="9"/>
        <v>1159.2</v>
      </c>
      <c r="AE77" s="196">
        <f t="shared" si="11"/>
        <v>289.79999999999995</v>
      </c>
      <c r="AF77" s="196">
        <f t="shared" si="10"/>
        <v>1402.6320000000001</v>
      </c>
      <c r="AG77" s="196">
        <f t="shared" si="12"/>
        <v>350.6579999999999</v>
      </c>
      <c r="AH77" s="197">
        <f t="shared" si="14"/>
        <v>1753.29</v>
      </c>
      <c r="AI77" s="192" t="s">
        <v>28</v>
      </c>
      <c r="AJ77" s="188" t="s">
        <v>1106</v>
      </c>
      <c r="AK77" s="188"/>
      <c r="AL77" s="202" t="s">
        <v>488</v>
      </c>
      <c r="AM77" s="198">
        <f t="shared" si="13"/>
        <v>0</v>
      </c>
      <c r="AN77" s="199"/>
      <c r="AO77" s="203">
        <f t="shared" si="15"/>
        <v>0</v>
      </c>
      <c r="AP77" s="188"/>
      <c r="AQ77" s="188"/>
    </row>
    <row r="78" spans="1:43" s="200" customFormat="1" ht="12" customHeight="1" x14ac:dyDescent="0.3">
      <c r="A78" s="188"/>
      <c r="B78" s="189" t="s">
        <v>26</v>
      </c>
      <c r="C78" s="190">
        <v>6</v>
      </c>
      <c r="D78" s="191">
        <v>2810</v>
      </c>
      <c r="E78" s="191">
        <v>8173</v>
      </c>
      <c r="F78" s="192" t="s">
        <v>56</v>
      </c>
      <c r="G78" s="192" t="s">
        <v>57</v>
      </c>
      <c r="H78" s="191">
        <v>5590</v>
      </c>
      <c r="I78" s="192" t="s">
        <v>27</v>
      </c>
      <c r="J78" s="192" t="s">
        <v>48</v>
      </c>
      <c r="K78" s="189" t="s">
        <v>112</v>
      </c>
      <c r="L78" s="189" t="s">
        <v>156</v>
      </c>
      <c r="M78" s="192" t="s">
        <v>157</v>
      </c>
      <c r="N78" s="189" t="s">
        <v>165</v>
      </c>
      <c r="O78" s="192" t="s">
        <v>166</v>
      </c>
      <c r="P78" s="189" t="s">
        <v>171</v>
      </c>
      <c r="Q78" s="192" t="s">
        <v>170</v>
      </c>
      <c r="R78" s="192" t="s">
        <v>706</v>
      </c>
      <c r="S78" s="192" t="s">
        <v>707</v>
      </c>
      <c r="T78" s="191">
        <v>22</v>
      </c>
      <c r="U78" s="189" t="s">
        <v>709</v>
      </c>
      <c r="V78" s="192" t="s">
        <v>200</v>
      </c>
      <c r="W78" s="193" t="s">
        <v>537</v>
      </c>
      <c r="X78" s="194">
        <v>2910</v>
      </c>
      <c r="Y78" s="191">
        <v>0</v>
      </c>
      <c r="Z78" s="192" t="s">
        <v>154</v>
      </c>
      <c r="AA78" s="189"/>
      <c r="AB78" s="195"/>
      <c r="AC78" s="189" t="s">
        <v>535</v>
      </c>
      <c r="AD78" s="196">
        <f t="shared" si="9"/>
        <v>2328</v>
      </c>
      <c r="AE78" s="196">
        <f t="shared" si="11"/>
        <v>582</v>
      </c>
      <c r="AF78" s="196">
        <f t="shared" si="10"/>
        <v>2816.88</v>
      </c>
      <c r="AG78" s="196">
        <f t="shared" si="12"/>
        <v>704.2199999999998</v>
      </c>
      <c r="AH78" s="197">
        <f t="shared" si="14"/>
        <v>3521.1</v>
      </c>
      <c r="AI78" s="192" t="s">
        <v>28</v>
      </c>
      <c r="AJ78" s="188" t="s">
        <v>1106</v>
      </c>
      <c r="AK78" s="209"/>
      <c r="AL78" s="202" t="s">
        <v>488</v>
      </c>
      <c r="AM78" s="198">
        <f t="shared" si="13"/>
        <v>0</v>
      </c>
      <c r="AN78" s="199"/>
      <c r="AO78" s="203">
        <f t="shared" si="15"/>
        <v>0</v>
      </c>
      <c r="AP78" s="188"/>
      <c r="AQ78" s="188"/>
    </row>
    <row r="79" spans="1:43" s="200" customFormat="1" ht="12" customHeight="1" x14ac:dyDescent="0.3">
      <c r="A79" s="188"/>
      <c r="B79" s="189" t="s">
        <v>26</v>
      </c>
      <c r="C79" s="190">
        <v>6</v>
      </c>
      <c r="D79" s="191">
        <v>2810</v>
      </c>
      <c r="E79" s="191">
        <v>8173</v>
      </c>
      <c r="F79" s="192" t="s">
        <v>56</v>
      </c>
      <c r="G79" s="192" t="s">
        <v>57</v>
      </c>
      <c r="H79" s="191">
        <v>5590</v>
      </c>
      <c r="I79" s="192" t="s">
        <v>27</v>
      </c>
      <c r="J79" s="192" t="s">
        <v>48</v>
      </c>
      <c r="K79" s="189" t="s">
        <v>112</v>
      </c>
      <c r="L79" s="189" t="s">
        <v>156</v>
      </c>
      <c r="M79" s="192" t="s">
        <v>157</v>
      </c>
      <c r="N79" s="189" t="s">
        <v>165</v>
      </c>
      <c r="O79" s="192" t="s">
        <v>166</v>
      </c>
      <c r="P79" s="189" t="s">
        <v>171</v>
      </c>
      <c r="Q79" s="192" t="s">
        <v>170</v>
      </c>
      <c r="R79" s="192" t="s">
        <v>706</v>
      </c>
      <c r="S79" s="192" t="s">
        <v>707</v>
      </c>
      <c r="T79" s="191">
        <v>22</v>
      </c>
      <c r="U79" s="189" t="s">
        <v>710</v>
      </c>
      <c r="V79" s="192" t="s">
        <v>167</v>
      </c>
      <c r="W79" s="193" t="s">
        <v>537</v>
      </c>
      <c r="X79" s="194">
        <v>174</v>
      </c>
      <c r="Y79" s="191">
        <v>0</v>
      </c>
      <c r="Z79" s="192" t="s">
        <v>154</v>
      </c>
      <c r="AA79" s="189"/>
      <c r="AB79" s="195"/>
      <c r="AC79" s="189" t="s">
        <v>535</v>
      </c>
      <c r="AD79" s="196">
        <f t="shared" si="9"/>
        <v>139.20000000000002</v>
      </c>
      <c r="AE79" s="196">
        <f t="shared" si="11"/>
        <v>34.799999999999983</v>
      </c>
      <c r="AF79" s="196">
        <f t="shared" si="10"/>
        <v>168.43200000000002</v>
      </c>
      <c r="AG79" s="196">
        <f t="shared" si="12"/>
        <v>42.107999999999976</v>
      </c>
      <c r="AH79" s="197">
        <f t="shared" si="14"/>
        <v>210.54</v>
      </c>
      <c r="AI79" s="192" t="s">
        <v>28</v>
      </c>
      <c r="AJ79" s="188" t="s">
        <v>1105</v>
      </c>
      <c r="AK79" s="209"/>
      <c r="AL79" s="202" t="s">
        <v>488</v>
      </c>
      <c r="AM79" s="198">
        <f t="shared" si="13"/>
        <v>0</v>
      </c>
      <c r="AN79" s="199"/>
      <c r="AO79" s="203">
        <f t="shared" si="15"/>
        <v>0</v>
      </c>
      <c r="AP79" s="188"/>
      <c r="AQ79" s="188"/>
    </row>
    <row r="80" spans="1:43" s="200" customFormat="1" ht="12" customHeight="1" x14ac:dyDescent="0.3">
      <c r="A80" s="188"/>
      <c r="B80" s="189" t="s">
        <v>26</v>
      </c>
      <c r="C80" s="190">
        <v>6</v>
      </c>
      <c r="D80" s="191">
        <v>2810</v>
      </c>
      <c r="E80" s="191">
        <v>8173</v>
      </c>
      <c r="F80" s="192" t="s">
        <v>56</v>
      </c>
      <c r="G80" s="192" t="s">
        <v>57</v>
      </c>
      <c r="H80" s="191">
        <v>5590</v>
      </c>
      <c r="I80" s="192" t="s">
        <v>27</v>
      </c>
      <c r="J80" s="192" t="s">
        <v>48</v>
      </c>
      <c r="K80" s="189" t="s">
        <v>112</v>
      </c>
      <c r="L80" s="189" t="s">
        <v>156</v>
      </c>
      <c r="M80" s="192" t="s">
        <v>157</v>
      </c>
      <c r="N80" s="189" t="s">
        <v>165</v>
      </c>
      <c r="O80" s="192" t="s">
        <v>166</v>
      </c>
      <c r="P80" s="189" t="s">
        <v>171</v>
      </c>
      <c r="Q80" s="192" t="s">
        <v>170</v>
      </c>
      <c r="R80" s="192" t="s">
        <v>706</v>
      </c>
      <c r="S80" s="192" t="s">
        <v>707</v>
      </c>
      <c r="T80" s="191">
        <v>22</v>
      </c>
      <c r="U80" s="189" t="s">
        <v>711</v>
      </c>
      <c r="V80" s="192" t="s">
        <v>325</v>
      </c>
      <c r="W80" s="193" t="s">
        <v>537</v>
      </c>
      <c r="X80" s="194">
        <v>400</v>
      </c>
      <c r="Y80" s="191">
        <v>3</v>
      </c>
      <c r="Z80" s="192" t="s">
        <v>154</v>
      </c>
      <c r="AA80" s="189"/>
      <c r="AB80" s="195"/>
      <c r="AC80" s="189" t="s">
        <v>535</v>
      </c>
      <c r="AD80" s="196">
        <f t="shared" si="9"/>
        <v>320</v>
      </c>
      <c r="AE80" s="196">
        <f t="shared" si="11"/>
        <v>80</v>
      </c>
      <c r="AF80" s="196">
        <f t="shared" si="10"/>
        <v>387.20000000000005</v>
      </c>
      <c r="AG80" s="196">
        <f t="shared" si="12"/>
        <v>96.799999999999955</v>
      </c>
      <c r="AH80" s="197">
        <f t="shared" si="14"/>
        <v>484</v>
      </c>
      <c r="AI80" s="192" t="s">
        <v>28</v>
      </c>
      <c r="AJ80" s="188" t="s">
        <v>1106</v>
      </c>
      <c r="AK80" s="207"/>
      <c r="AL80" s="202" t="s">
        <v>488</v>
      </c>
      <c r="AM80" s="198">
        <f t="shared" si="13"/>
        <v>0</v>
      </c>
      <c r="AN80" s="199"/>
      <c r="AO80" s="203">
        <f t="shared" si="15"/>
        <v>0</v>
      </c>
      <c r="AP80" s="188"/>
      <c r="AQ80" s="188"/>
    </row>
    <row r="81" spans="1:43" s="200" customFormat="1" ht="12" customHeight="1" x14ac:dyDescent="0.3">
      <c r="A81" s="188"/>
      <c r="B81" s="189" t="s">
        <v>26</v>
      </c>
      <c r="C81" s="190">
        <v>6</v>
      </c>
      <c r="D81" s="191">
        <v>2810</v>
      </c>
      <c r="E81" s="191">
        <v>8173</v>
      </c>
      <c r="F81" s="192" t="s">
        <v>56</v>
      </c>
      <c r="G81" s="192" t="s">
        <v>57</v>
      </c>
      <c r="H81" s="191">
        <v>5590</v>
      </c>
      <c r="I81" s="192" t="s">
        <v>27</v>
      </c>
      <c r="J81" s="192" t="s">
        <v>48</v>
      </c>
      <c r="K81" s="189" t="s">
        <v>112</v>
      </c>
      <c r="L81" s="189" t="s">
        <v>156</v>
      </c>
      <c r="M81" s="192" t="s">
        <v>157</v>
      </c>
      <c r="N81" s="189" t="s">
        <v>165</v>
      </c>
      <c r="O81" s="192" t="s">
        <v>166</v>
      </c>
      <c r="P81" s="189" t="s">
        <v>171</v>
      </c>
      <c r="Q81" s="192" t="s">
        <v>170</v>
      </c>
      <c r="R81" s="192" t="s">
        <v>706</v>
      </c>
      <c r="S81" s="192" t="s">
        <v>707</v>
      </c>
      <c r="T81" s="191">
        <v>22</v>
      </c>
      <c r="U81" s="189" t="s">
        <v>712</v>
      </c>
      <c r="V81" s="192" t="s">
        <v>705</v>
      </c>
      <c r="W81" s="193" t="s">
        <v>537</v>
      </c>
      <c r="X81" s="194">
        <v>124</v>
      </c>
      <c r="Y81" s="191">
        <v>3</v>
      </c>
      <c r="Z81" s="192" t="s">
        <v>154</v>
      </c>
      <c r="AA81" s="189"/>
      <c r="AB81" s="195"/>
      <c r="AC81" s="189" t="s">
        <v>535</v>
      </c>
      <c r="AD81" s="196">
        <f t="shared" si="9"/>
        <v>99.2</v>
      </c>
      <c r="AE81" s="196">
        <f t="shared" si="11"/>
        <v>24.799999999999997</v>
      </c>
      <c r="AF81" s="196">
        <f t="shared" si="10"/>
        <v>120.032</v>
      </c>
      <c r="AG81" s="196">
        <f t="shared" si="12"/>
        <v>30.007999999999996</v>
      </c>
      <c r="AH81" s="197">
        <f t="shared" si="14"/>
        <v>150.04</v>
      </c>
      <c r="AI81" s="192" t="s">
        <v>28</v>
      </c>
      <c r="AJ81" s="188" t="s">
        <v>1106</v>
      </c>
      <c r="AK81" s="207"/>
      <c r="AL81" s="202" t="s">
        <v>488</v>
      </c>
      <c r="AM81" s="198">
        <f t="shared" si="13"/>
        <v>0</v>
      </c>
      <c r="AN81" s="199"/>
      <c r="AO81" s="203">
        <f t="shared" si="15"/>
        <v>0</v>
      </c>
      <c r="AP81" s="188"/>
      <c r="AQ81" s="188"/>
    </row>
    <row r="82" spans="1:43" s="200" customFormat="1" ht="12" customHeight="1" x14ac:dyDescent="0.3">
      <c r="A82" s="188"/>
      <c r="B82" s="189" t="s">
        <v>29</v>
      </c>
      <c r="C82" s="190">
        <v>6</v>
      </c>
      <c r="D82" s="191">
        <v>2826</v>
      </c>
      <c r="E82" s="191">
        <v>5590</v>
      </c>
      <c r="F82" s="192" t="s">
        <v>900</v>
      </c>
      <c r="G82" s="192" t="s">
        <v>901</v>
      </c>
      <c r="H82" s="191">
        <v>5500</v>
      </c>
      <c r="I82" s="192" t="s">
        <v>306</v>
      </c>
      <c r="J82" s="192"/>
      <c r="K82" s="189"/>
      <c r="L82" s="189" t="s">
        <v>136</v>
      </c>
      <c r="M82" s="192" t="s">
        <v>137</v>
      </c>
      <c r="N82" s="189" t="s">
        <v>76</v>
      </c>
      <c r="O82" s="188" t="s">
        <v>360</v>
      </c>
      <c r="P82" s="189" t="s">
        <v>898</v>
      </c>
      <c r="Q82" s="188" t="s">
        <v>1086</v>
      </c>
      <c r="R82" s="192" t="s">
        <v>902</v>
      </c>
      <c r="S82" s="192" t="s">
        <v>903</v>
      </c>
      <c r="T82" s="191">
        <v>40</v>
      </c>
      <c r="U82" s="189" t="s">
        <v>904</v>
      </c>
      <c r="V82" s="192" t="s">
        <v>363</v>
      </c>
      <c r="W82" s="193" t="s">
        <v>547</v>
      </c>
      <c r="X82" s="194">
        <v>7000</v>
      </c>
      <c r="Y82" s="191">
        <v>1</v>
      </c>
      <c r="Z82" s="188" t="s">
        <v>358</v>
      </c>
      <c r="AA82" s="195" t="s">
        <v>359</v>
      </c>
      <c r="AB82" s="195"/>
      <c r="AC82" s="189" t="s">
        <v>1089</v>
      </c>
      <c r="AD82" s="196">
        <f t="shared" si="9"/>
        <v>5600</v>
      </c>
      <c r="AE82" s="196">
        <f t="shared" si="11"/>
        <v>1400</v>
      </c>
      <c r="AF82" s="196">
        <f t="shared" si="10"/>
        <v>6776</v>
      </c>
      <c r="AG82" s="196">
        <f t="shared" si="12"/>
        <v>1694</v>
      </c>
      <c r="AH82" s="197">
        <f t="shared" si="14"/>
        <v>8470</v>
      </c>
      <c r="AI82" s="192" t="s">
        <v>28</v>
      </c>
      <c r="AJ82" s="188" t="s">
        <v>471</v>
      </c>
      <c r="AK82" s="188"/>
      <c r="AL82" s="202" t="s">
        <v>486</v>
      </c>
      <c r="AM82" s="198">
        <f t="shared" si="13"/>
        <v>6776</v>
      </c>
      <c r="AN82" s="199"/>
      <c r="AO82" s="203">
        <f t="shared" si="15"/>
        <v>6776</v>
      </c>
      <c r="AP82" s="188"/>
      <c r="AQ82" s="188"/>
    </row>
    <row r="83" spans="1:43" s="200" customFormat="1" ht="12" customHeight="1" x14ac:dyDescent="0.3">
      <c r="A83" s="188"/>
      <c r="B83" s="189" t="s">
        <v>29</v>
      </c>
      <c r="C83" s="190">
        <v>6</v>
      </c>
      <c r="D83" s="191">
        <v>2826</v>
      </c>
      <c r="E83" s="191">
        <v>5590</v>
      </c>
      <c r="F83" s="192" t="s">
        <v>900</v>
      </c>
      <c r="G83" s="192" t="s">
        <v>901</v>
      </c>
      <c r="H83" s="191">
        <v>5500</v>
      </c>
      <c r="I83" s="192" t="s">
        <v>306</v>
      </c>
      <c r="J83" s="188"/>
      <c r="K83" s="189"/>
      <c r="L83" s="189" t="s">
        <v>136</v>
      </c>
      <c r="M83" s="192" t="s">
        <v>137</v>
      </c>
      <c r="N83" s="189" t="s">
        <v>76</v>
      </c>
      <c r="O83" s="192" t="s">
        <v>360</v>
      </c>
      <c r="P83" s="189" t="s">
        <v>898</v>
      </c>
      <c r="Q83" s="188" t="s">
        <v>1086</v>
      </c>
      <c r="R83" s="192" t="s">
        <v>902</v>
      </c>
      <c r="S83" s="192" t="s">
        <v>903</v>
      </c>
      <c r="T83" s="191">
        <v>40</v>
      </c>
      <c r="U83" s="189" t="s">
        <v>905</v>
      </c>
      <c r="V83" s="192" t="s">
        <v>365</v>
      </c>
      <c r="W83" s="193" t="s">
        <v>537</v>
      </c>
      <c r="X83" s="194">
        <v>500</v>
      </c>
      <c r="Y83" s="191">
        <v>1</v>
      </c>
      <c r="Z83" s="188" t="s">
        <v>358</v>
      </c>
      <c r="AA83" s="189" t="s">
        <v>359</v>
      </c>
      <c r="AB83" s="195"/>
      <c r="AC83" s="189" t="s">
        <v>1089</v>
      </c>
      <c r="AD83" s="196">
        <f t="shared" si="9"/>
        <v>400</v>
      </c>
      <c r="AE83" s="196">
        <f t="shared" si="11"/>
        <v>100</v>
      </c>
      <c r="AF83" s="196">
        <f t="shared" si="10"/>
        <v>484</v>
      </c>
      <c r="AG83" s="196">
        <f t="shared" si="12"/>
        <v>121</v>
      </c>
      <c r="AH83" s="197">
        <f t="shared" si="14"/>
        <v>605</v>
      </c>
      <c r="AI83" s="192" t="s">
        <v>28</v>
      </c>
      <c r="AJ83" s="188" t="s">
        <v>471</v>
      </c>
      <c r="AK83" s="188"/>
      <c r="AL83" s="202" t="s">
        <v>488</v>
      </c>
      <c r="AM83" s="198">
        <f t="shared" si="13"/>
        <v>0</v>
      </c>
      <c r="AN83" s="199"/>
      <c r="AO83" s="203">
        <f t="shared" si="15"/>
        <v>0</v>
      </c>
      <c r="AP83" s="188"/>
      <c r="AQ83" s="188"/>
    </row>
    <row r="84" spans="1:43" s="200" customFormat="1" ht="12" customHeight="1" x14ac:dyDescent="0.3">
      <c r="A84" s="188"/>
      <c r="B84" s="189" t="s">
        <v>29</v>
      </c>
      <c r="C84" s="190">
        <v>6</v>
      </c>
      <c r="D84" s="191">
        <v>2826</v>
      </c>
      <c r="E84" s="191">
        <v>5590</v>
      </c>
      <c r="F84" s="192" t="s">
        <v>900</v>
      </c>
      <c r="G84" s="192" t="s">
        <v>901</v>
      </c>
      <c r="H84" s="191">
        <v>5500</v>
      </c>
      <c r="I84" s="192" t="s">
        <v>306</v>
      </c>
      <c r="J84" s="188"/>
      <c r="K84" s="189" t="s">
        <v>112</v>
      </c>
      <c r="L84" s="189" t="s">
        <v>136</v>
      </c>
      <c r="M84" s="192" t="s">
        <v>137</v>
      </c>
      <c r="N84" s="189" t="s">
        <v>403</v>
      </c>
      <c r="O84" s="192" t="s">
        <v>404</v>
      </c>
      <c r="P84" s="189" t="s">
        <v>971</v>
      </c>
      <c r="Q84" s="192" t="s">
        <v>972</v>
      </c>
      <c r="R84" s="192" t="s">
        <v>973</v>
      </c>
      <c r="S84" s="192" t="s">
        <v>974</v>
      </c>
      <c r="T84" s="191">
        <v>30</v>
      </c>
      <c r="U84" s="189" t="s">
        <v>975</v>
      </c>
      <c r="V84" s="192" t="s">
        <v>411</v>
      </c>
      <c r="W84" s="193" t="s">
        <v>39</v>
      </c>
      <c r="X84" s="194">
        <v>6000</v>
      </c>
      <c r="Y84" s="191">
        <v>0</v>
      </c>
      <c r="Z84" s="192" t="s">
        <v>393</v>
      </c>
      <c r="AA84" s="189" t="s">
        <v>402</v>
      </c>
      <c r="AB84" s="195"/>
      <c r="AC84" s="189" t="s">
        <v>1089</v>
      </c>
      <c r="AD84" s="196">
        <f t="shared" si="9"/>
        <v>4800</v>
      </c>
      <c r="AE84" s="196">
        <f t="shared" si="11"/>
        <v>1200</v>
      </c>
      <c r="AF84" s="196">
        <f t="shared" si="10"/>
        <v>5808</v>
      </c>
      <c r="AG84" s="196">
        <f t="shared" si="12"/>
        <v>1452</v>
      </c>
      <c r="AH84" s="197">
        <f t="shared" si="14"/>
        <v>7260</v>
      </c>
      <c r="AI84" s="192" t="s">
        <v>28</v>
      </c>
      <c r="AJ84" s="188" t="s">
        <v>471</v>
      </c>
      <c r="AK84" s="188"/>
      <c r="AL84" s="202" t="s">
        <v>488</v>
      </c>
      <c r="AM84" s="198">
        <f t="shared" si="13"/>
        <v>0</v>
      </c>
      <c r="AN84" s="199"/>
      <c r="AO84" s="203">
        <f t="shared" si="15"/>
        <v>0</v>
      </c>
      <c r="AP84" s="188"/>
      <c r="AQ84" s="188"/>
    </row>
    <row r="85" spans="1:43" s="200" customFormat="1" ht="12" customHeight="1" x14ac:dyDescent="0.3">
      <c r="A85" s="188"/>
      <c r="B85" s="189" t="s">
        <v>29</v>
      </c>
      <c r="C85" s="190">
        <v>6</v>
      </c>
      <c r="D85" s="191">
        <v>2826</v>
      </c>
      <c r="E85" s="191">
        <v>6701</v>
      </c>
      <c r="F85" s="192" t="s">
        <v>900</v>
      </c>
      <c r="G85" s="192" t="s">
        <v>901</v>
      </c>
      <c r="H85" s="191">
        <v>5500</v>
      </c>
      <c r="I85" s="192" t="s">
        <v>306</v>
      </c>
      <c r="J85" s="192"/>
      <c r="K85" s="189" t="s">
        <v>112</v>
      </c>
      <c r="L85" s="189" t="s">
        <v>416</v>
      </c>
      <c r="M85" s="192" t="s">
        <v>417</v>
      </c>
      <c r="N85" s="189" t="s">
        <v>34</v>
      </c>
      <c r="O85" s="192" t="s">
        <v>423</v>
      </c>
      <c r="P85" s="189" t="s">
        <v>426</v>
      </c>
      <c r="Q85" s="192" t="s">
        <v>425</v>
      </c>
      <c r="R85" s="192" t="s">
        <v>1012</v>
      </c>
      <c r="S85" s="192" t="s">
        <v>1013</v>
      </c>
      <c r="T85" s="195">
        <v>20</v>
      </c>
      <c r="U85" s="189" t="s">
        <v>1016</v>
      </c>
      <c r="V85" s="192" t="s">
        <v>1017</v>
      </c>
      <c r="W85" s="193" t="s">
        <v>537</v>
      </c>
      <c r="X85" s="194">
        <v>4500</v>
      </c>
      <c r="Y85" s="191">
        <v>1</v>
      </c>
      <c r="Z85" s="192" t="s">
        <v>420</v>
      </c>
      <c r="AA85" s="189" t="s">
        <v>421</v>
      </c>
      <c r="AB85" s="195"/>
      <c r="AC85" s="189" t="s">
        <v>1089</v>
      </c>
      <c r="AD85" s="196">
        <f t="shared" si="9"/>
        <v>3600</v>
      </c>
      <c r="AE85" s="196">
        <f t="shared" si="11"/>
        <v>900</v>
      </c>
      <c r="AF85" s="196">
        <f t="shared" si="10"/>
        <v>4356</v>
      </c>
      <c r="AG85" s="196">
        <f t="shared" si="12"/>
        <v>1089</v>
      </c>
      <c r="AH85" s="197">
        <f t="shared" si="14"/>
        <v>5445</v>
      </c>
      <c r="AI85" s="192" t="s">
        <v>28</v>
      </c>
      <c r="AJ85" s="188" t="s">
        <v>474</v>
      </c>
      <c r="AK85" s="188"/>
      <c r="AL85" s="202" t="s">
        <v>486</v>
      </c>
      <c r="AM85" s="198">
        <f t="shared" si="13"/>
        <v>4356</v>
      </c>
      <c r="AN85" s="199"/>
      <c r="AO85" s="203">
        <f t="shared" si="15"/>
        <v>4356</v>
      </c>
      <c r="AP85" s="188"/>
      <c r="AQ85" s="188"/>
    </row>
    <row r="86" spans="1:43" s="200" customFormat="1" ht="12" customHeight="1" x14ac:dyDescent="0.3">
      <c r="A86" s="188"/>
      <c r="B86" s="189" t="s">
        <v>29</v>
      </c>
      <c r="C86" s="190">
        <v>6</v>
      </c>
      <c r="D86" s="191">
        <v>2826</v>
      </c>
      <c r="E86" s="191">
        <v>6701</v>
      </c>
      <c r="F86" s="192" t="s">
        <v>900</v>
      </c>
      <c r="G86" s="192" t="s">
        <v>901</v>
      </c>
      <c r="H86" s="191">
        <v>5500</v>
      </c>
      <c r="I86" s="192" t="s">
        <v>306</v>
      </c>
      <c r="J86" s="192"/>
      <c r="K86" s="189" t="s">
        <v>112</v>
      </c>
      <c r="L86" s="189" t="s">
        <v>416</v>
      </c>
      <c r="M86" s="192" t="s">
        <v>417</v>
      </c>
      <c r="N86" s="189" t="s">
        <v>34</v>
      </c>
      <c r="O86" s="192" t="s">
        <v>423</v>
      </c>
      <c r="P86" s="189" t="s">
        <v>426</v>
      </c>
      <c r="Q86" s="192" t="s">
        <v>425</v>
      </c>
      <c r="R86" s="192" t="s">
        <v>1012</v>
      </c>
      <c r="S86" s="192" t="s">
        <v>1013</v>
      </c>
      <c r="T86" s="195">
        <v>20</v>
      </c>
      <c r="U86" s="189" t="s">
        <v>1015</v>
      </c>
      <c r="V86" s="192" t="s">
        <v>428</v>
      </c>
      <c r="W86" s="193" t="s">
        <v>537</v>
      </c>
      <c r="X86" s="194">
        <v>450</v>
      </c>
      <c r="Y86" s="191">
        <v>1</v>
      </c>
      <c r="Z86" s="192" t="s">
        <v>420</v>
      </c>
      <c r="AA86" s="189" t="s">
        <v>421</v>
      </c>
      <c r="AB86" s="195"/>
      <c r="AC86" s="189" t="s">
        <v>1089</v>
      </c>
      <c r="AD86" s="196">
        <f t="shared" si="9"/>
        <v>360</v>
      </c>
      <c r="AE86" s="196">
        <f t="shared" si="11"/>
        <v>90</v>
      </c>
      <c r="AF86" s="196">
        <f t="shared" si="10"/>
        <v>435.6</v>
      </c>
      <c r="AG86" s="196">
        <f t="shared" si="12"/>
        <v>108.89999999999998</v>
      </c>
      <c r="AH86" s="197">
        <f t="shared" si="14"/>
        <v>544.5</v>
      </c>
      <c r="AI86" s="192" t="s">
        <v>28</v>
      </c>
      <c r="AJ86" s="188" t="s">
        <v>474</v>
      </c>
      <c r="AK86" s="188"/>
      <c r="AL86" s="202" t="s">
        <v>488</v>
      </c>
      <c r="AM86" s="198">
        <f t="shared" si="13"/>
        <v>0</v>
      </c>
      <c r="AN86" s="199"/>
      <c r="AO86" s="203">
        <f t="shared" si="15"/>
        <v>0</v>
      </c>
      <c r="AP86" s="188"/>
      <c r="AQ86" s="188"/>
    </row>
    <row r="87" spans="1:43" s="200" customFormat="1" ht="12" customHeight="1" x14ac:dyDescent="0.3">
      <c r="A87" s="188"/>
      <c r="B87" s="189" t="s">
        <v>29</v>
      </c>
      <c r="C87" s="190">
        <v>6</v>
      </c>
      <c r="D87" s="191">
        <v>2826</v>
      </c>
      <c r="E87" s="191">
        <v>6701</v>
      </c>
      <c r="F87" s="192" t="s">
        <v>900</v>
      </c>
      <c r="G87" s="192" t="s">
        <v>901</v>
      </c>
      <c r="H87" s="191">
        <v>5500</v>
      </c>
      <c r="I87" s="192" t="s">
        <v>306</v>
      </c>
      <c r="J87" s="192"/>
      <c r="K87" s="189" t="s">
        <v>112</v>
      </c>
      <c r="L87" s="189" t="s">
        <v>416</v>
      </c>
      <c r="M87" s="192" t="s">
        <v>417</v>
      </c>
      <c r="N87" s="189" t="s">
        <v>34</v>
      </c>
      <c r="O87" s="192" t="s">
        <v>423</v>
      </c>
      <c r="P87" s="189" t="s">
        <v>426</v>
      </c>
      <c r="Q87" s="192" t="s">
        <v>425</v>
      </c>
      <c r="R87" s="192" t="s">
        <v>1012</v>
      </c>
      <c r="S87" s="192" t="s">
        <v>1013</v>
      </c>
      <c r="T87" s="195">
        <v>20</v>
      </c>
      <c r="U87" s="189" t="s">
        <v>1014</v>
      </c>
      <c r="V87" s="192" t="s">
        <v>319</v>
      </c>
      <c r="W87" s="193" t="s">
        <v>547</v>
      </c>
      <c r="X87" s="194">
        <v>500</v>
      </c>
      <c r="Y87" s="191">
        <v>1</v>
      </c>
      <c r="Z87" s="192" t="s">
        <v>420</v>
      </c>
      <c r="AA87" s="189" t="s">
        <v>421</v>
      </c>
      <c r="AB87" s="195"/>
      <c r="AC87" s="189" t="s">
        <v>1089</v>
      </c>
      <c r="AD87" s="196">
        <f t="shared" si="9"/>
        <v>400</v>
      </c>
      <c r="AE87" s="196">
        <f t="shared" si="11"/>
        <v>100</v>
      </c>
      <c r="AF87" s="196">
        <f t="shared" si="10"/>
        <v>484</v>
      </c>
      <c r="AG87" s="196">
        <f t="shared" si="12"/>
        <v>121</v>
      </c>
      <c r="AH87" s="197">
        <f t="shared" si="14"/>
        <v>605</v>
      </c>
      <c r="AI87" s="192" t="s">
        <v>28</v>
      </c>
      <c r="AJ87" s="188" t="s">
        <v>474</v>
      </c>
      <c r="AK87" s="188"/>
      <c r="AL87" s="202" t="s">
        <v>488</v>
      </c>
      <c r="AM87" s="198">
        <f t="shared" si="13"/>
        <v>0</v>
      </c>
      <c r="AN87" s="199"/>
      <c r="AO87" s="203">
        <f t="shared" si="15"/>
        <v>0</v>
      </c>
      <c r="AP87" s="188"/>
      <c r="AQ87" s="188"/>
    </row>
    <row r="88" spans="1:43" s="200" customFormat="1" ht="12" customHeight="1" x14ac:dyDescent="0.3">
      <c r="A88" s="188"/>
      <c r="B88" s="189" t="s">
        <v>29</v>
      </c>
      <c r="C88" s="190">
        <v>6</v>
      </c>
      <c r="D88" s="191">
        <v>2826</v>
      </c>
      <c r="E88" s="191">
        <v>5590</v>
      </c>
      <c r="F88" s="192" t="s">
        <v>900</v>
      </c>
      <c r="G88" s="192" t="s">
        <v>901</v>
      </c>
      <c r="H88" s="191">
        <v>5500</v>
      </c>
      <c r="I88" s="192" t="s">
        <v>306</v>
      </c>
      <c r="J88" s="188"/>
      <c r="K88" s="189" t="s">
        <v>20</v>
      </c>
      <c r="L88" s="189" t="s">
        <v>136</v>
      </c>
      <c r="M88" s="192" t="s">
        <v>137</v>
      </c>
      <c r="N88" s="189" t="s">
        <v>175</v>
      </c>
      <c r="O88" s="192" t="s">
        <v>386</v>
      </c>
      <c r="P88" s="189" t="s">
        <v>392</v>
      </c>
      <c r="Q88" s="192" t="s">
        <v>391</v>
      </c>
      <c r="R88" s="192" t="s">
        <v>939</v>
      </c>
      <c r="S88" s="192" t="s">
        <v>940</v>
      </c>
      <c r="T88" s="191">
        <v>40</v>
      </c>
      <c r="U88" s="189" t="s">
        <v>957</v>
      </c>
      <c r="V88" s="192" t="s">
        <v>195</v>
      </c>
      <c r="W88" s="193" t="s">
        <v>537</v>
      </c>
      <c r="X88" s="194">
        <v>1500</v>
      </c>
      <c r="Y88" s="191">
        <v>1</v>
      </c>
      <c r="Z88" s="192" t="s">
        <v>384</v>
      </c>
      <c r="AA88" s="189" t="s">
        <v>385</v>
      </c>
      <c r="AB88" s="195"/>
      <c r="AC88" s="189" t="s">
        <v>1089</v>
      </c>
      <c r="AD88" s="196">
        <f t="shared" si="9"/>
        <v>1200</v>
      </c>
      <c r="AE88" s="196">
        <f t="shared" si="11"/>
        <v>300</v>
      </c>
      <c r="AF88" s="196">
        <f t="shared" si="10"/>
        <v>1452</v>
      </c>
      <c r="AG88" s="196">
        <f t="shared" si="12"/>
        <v>363</v>
      </c>
      <c r="AH88" s="197">
        <f t="shared" si="14"/>
        <v>1815</v>
      </c>
      <c r="AI88" s="192" t="s">
        <v>28</v>
      </c>
      <c r="AJ88" s="188" t="s">
        <v>471</v>
      </c>
      <c r="AK88" s="188"/>
      <c r="AL88" s="202" t="s">
        <v>488</v>
      </c>
      <c r="AM88" s="198">
        <f t="shared" si="13"/>
        <v>0</v>
      </c>
      <c r="AN88" s="199"/>
      <c r="AO88" s="203">
        <f t="shared" si="15"/>
        <v>0</v>
      </c>
      <c r="AP88" s="188"/>
      <c r="AQ88" s="188"/>
    </row>
    <row r="89" spans="1:43" s="200" customFormat="1" ht="12" customHeight="1" x14ac:dyDescent="0.3">
      <c r="A89" s="188"/>
      <c r="B89" s="189" t="s">
        <v>29</v>
      </c>
      <c r="C89" s="190">
        <v>6</v>
      </c>
      <c r="D89" s="191">
        <v>2826</v>
      </c>
      <c r="E89" s="191">
        <v>5590</v>
      </c>
      <c r="F89" s="192" t="s">
        <v>900</v>
      </c>
      <c r="G89" s="192" t="s">
        <v>901</v>
      </c>
      <c r="H89" s="191">
        <v>5500</v>
      </c>
      <c r="I89" s="192" t="s">
        <v>306</v>
      </c>
      <c r="J89" s="188"/>
      <c r="K89" s="189" t="s">
        <v>20</v>
      </c>
      <c r="L89" s="189" t="s">
        <v>136</v>
      </c>
      <c r="M89" s="192" t="s">
        <v>137</v>
      </c>
      <c r="N89" s="189" t="s">
        <v>175</v>
      </c>
      <c r="O89" s="192" t="s">
        <v>386</v>
      </c>
      <c r="P89" s="189" t="s">
        <v>392</v>
      </c>
      <c r="Q89" s="192" t="s">
        <v>391</v>
      </c>
      <c r="R89" s="192" t="s">
        <v>939</v>
      </c>
      <c r="S89" s="192" t="s">
        <v>940</v>
      </c>
      <c r="T89" s="191">
        <v>40</v>
      </c>
      <c r="U89" s="189" t="s">
        <v>958</v>
      </c>
      <c r="V89" s="192" t="s">
        <v>945</v>
      </c>
      <c r="W89" s="193" t="s">
        <v>537</v>
      </c>
      <c r="X89" s="194">
        <v>500</v>
      </c>
      <c r="Y89" s="191">
        <v>1</v>
      </c>
      <c r="Z89" s="192" t="s">
        <v>384</v>
      </c>
      <c r="AA89" s="189" t="s">
        <v>385</v>
      </c>
      <c r="AB89" s="195"/>
      <c r="AC89" s="189" t="s">
        <v>1089</v>
      </c>
      <c r="AD89" s="196">
        <f t="shared" si="9"/>
        <v>400</v>
      </c>
      <c r="AE89" s="196">
        <f t="shared" si="11"/>
        <v>100</v>
      </c>
      <c r="AF89" s="196">
        <f t="shared" si="10"/>
        <v>484</v>
      </c>
      <c r="AG89" s="196">
        <f t="shared" si="12"/>
        <v>121</v>
      </c>
      <c r="AH89" s="197">
        <f t="shared" si="14"/>
        <v>605</v>
      </c>
      <c r="AI89" s="192" t="s">
        <v>28</v>
      </c>
      <c r="AJ89" s="188" t="s">
        <v>471</v>
      </c>
      <c r="AK89" s="188"/>
      <c r="AL89" s="202" t="s">
        <v>488</v>
      </c>
      <c r="AM89" s="198">
        <f t="shared" si="13"/>
        <v>0</v>
      </c>
      <c r="AN89" s="199"/>
      <c r="AO89" s="203">
        <f t="shared" si="15"/>
        <v>0</v>
      </c>
      <c r="AP89" s="188"/>
      <c r="AQ89" s="188"/>
    </row>
    <row r="90" spans="1:43" s="200" customFormat="1" ht="12" customHeight="1" x14ac:dyDescent="0.3">
      <c r="A90" s="188"/>
      <c r="B90" s="189" t="s">
        <v>29</v>
      </c>
      <c r="C90" s="190">
        <v>6</v>
      </c>
      <c r="D90" s="191">
        <v>2826</v>
      </c>
      <c r="E90" s="191">
        <v>5590</v>
      </c>
      <c r="F90" s="192" t="s">
        <v>900</v>
      </c>
      <c r="G90" s="192" t="s">
        <v>901</v>
      </c>
      <c r="H90" s="191">
        <v>5500</v>
      </c>
      <c r="I90" s="192" t="s">
        <v>306</v>
      </c>
      <c r="J90" s="192"/>
      <c r="K90" s="189" t="s">
        <v>20</v>
      </c>
      <c r="L90" s="189" t="s">
        <v>136</v>
      </c>
      <c r="M90" s="192" t="s">
        <v>137</v>
      </c>
      <c r="N90" s="189" t="s">
        <v>175</v>
      </c>
      <c r="O90" s="188" t="s">
        <v>386</v>
      </c>
      <c r="P90" s="189" t="s">
        <v>392</v>
      </c>
      <c r="Q90" s="192" t="s">
        <v>391</v>
      </c>
      <c r="R90" s="192" t="s">
        <v>939</v>
      </c>
      <c r="S90" s="192" t="s">
        <v>940</v>
      </c>
      <c r="T90" s="191">
        <v>40</v>
      </c>
      <c r="U90" s="189" t="s">
        <v>955</v>
      </c>
      <c r="V90" s="192" t="s">
        <v>956</v>
      </c>
      <c r="W90" s="193" t="s">
        <v>547</v>
      </c>
      <c r="X90" s="194">
        <v>1000</v>
      </c>
      <c r="Y90" s="191">
        <v>0</v>
      </c>
      <c r="Z90" s="188" t="s">
        <v>384</v>
      </c>
      <c r="AA90" s="195" t="s">
        <v>385</v>
      </c>
      <c r="AB90" s="195"/>
      <c r="AC90" s="189" t="s">
        <v>1089</v>
      </c>
      <c r="AD90" s="196">
        <f t="shared" ref="AD90:AD158" si="16">X90*0.8</f>
        <v>800</v>
      </c>
      <c r="AE90" s="196">
        <f t="shared" si="11"/>
        <v>200</v>
      </c>
      <c r="AF90" s="196">
        <f t="shared" ref="AF90:AF158" si="17">X90*1.21*0.8</f>
        <v>968</v>
      </c>
      <c r="AG90" s="196">
        <f t="shared" si="12"/>
        <v>242</v>
      </c>
      <c r="AH90" s="197">
        <f t="shared" si="14"/>
        <v>1210</v>
      </c>
      <c r="AI90" s="192" t="s">
        <v>28</v>
      </c>
      <c r="AJ90" s="188" t="s">
        <v>471</v>
      </c>
      <c r="AK90" s="188"/>
      <c r="AL90" s="202" t="s">
        <v>488</v>
      </c>
      <c r="AM90" s="198">
        <f t="shared" si="13"/>
        <v>0</v>
      </c>
      <c r="AN90" s="199"/>
      <c r="AO90" s="203">
        <f t="shared" si="15"/>
        <v>0</v>
      </c>
      <c r="AP90" s="188"/>
      <c r="AQ90" s="188"/>
    </row>
    <row r="91" spans="1:43" s="200" customFormat="1" ht="12" customHeight="1" x14ac:dyDescent="0.3">
      <c r="A91" s="188"/>
      <c r="B91" s="189" t="s">
        <v>29</v>
      </c>
      <c r="C91" s="190">
        <v>6</v>
      </c>
      <c r="D91" s="191">
        <v>2826</v>
      </c>
      <c r="E91" s="191">
        <v>5590</v>
      </c>
      <c r="F91" s="192" t="s">
        <v>900</v>
      </c>
      <c r="G91" s="192" t="s">
        <v>901</v>
      </c>
      <c r="H91" s="191">
        <v>5500</v>
      </c>
      <c r="I91" s="192" t="s">
        <v>306</v>
      </c>
      <c r="J91" s="192"/>
      <c r="K91" s="189"/>
      <c r="L91" s="189" t="s">
        <v>136</v>
      </c>
      <c r="M91" s="192" t="s">
        <v>137</v>
      </c>
      <c r="N91" s="189" t="s">
        <v>175</v>
      </c>
      <c r="O91" s="192" t="s">
        <v>386</v>
      </c>
      <c r="P91" s="189" t="s">
        <v>387</v>
      </c>
      <c r="Q91" s="192" t="s">
        <v>526</v>
      </c>
      <c r="R91" s="192" t="s">
        <v>939</v>
      </c>
      <c r="S91" s="192" t="s">
        <v>940</v>
      </c>
      <c r="T91" s="191">
        <v>40</v>
      </c>
      <c r="U91" s="189" t="s">
        <v>941</v>
      </c>
      <c r="V91" s="192" t="s">
        <v>93</v>
      </c>
      <c r="W91" s="193" t="s">
        <v>537</v>
      </c>
      <c r="X91" s="194">
        <v>1000</v>
      </c>
      <c r="Y91" s="191">
        <v>2</v>
      </c>
      <c r="Z91" s="192" t="s">
        <v>384</v>
      </c>
      <c r="AA91" s="189" t="s">
        <v>385</v>
      </c>
      <c r="AB91" s="195"/>
      <c r="AC91" s="189" t="s">
        <v>1089</v>
      </c>
      <c r="AD91" s="196">
        <f t="shared" si="16"/>
        <v>800</v>
      </c>
      <c r="AE91" s="196">
        <f t="shared" si="11"/>
        <v>200</v>
      </c>
      <c r="AF91" s="196">
        <f t="shared" si="17"/>
        <v>968</v>
      </c>
      <c r="AG91" s="196">
        <f t="shared" si="12"/>
        <v>242</v>
      </c>
      <c r="AH91" s="197">
        <f t="shared" si="14"/>
        <v>1210</v>
      </c>
      <c r="AI91" s="192" t="s">
        <v>28</v>
      </c>
      <c r="AJ91" s="188" t="s">
        <v>471</v>
      </c>
      <c r="AK91" s="188"/>
      <c r="AL91" s="202" t="s">
        <v>488</v>
      </c>
      <c r="AM91" s="198">
        <f t="shared" si="13"/>
        <v>0</v>
      </c>
      <c r="AN91" s="199"/>
      <c r="AO91" s="203">
        <f t="shared" si="15"/>
        <v>0</v>
      </c>
      <c r="AP91" s="188"/>
      <c r="AQ91" s="188"/>
    </row>
    <row r="92" spans="1:43" s="200" customFormat="1" ht="12" customHeight="1" x14ac:dyDescent="0.3">
      <c r="A92" s="188"/>
      <c r="B92" s="189" t="s">
        <v>29</v>
      </c>
      <c r="C92" s="190">
        <v>6</v>
      </c>
      <c r="D92" s="191">
        <v>2826</v>
      </c>
      <c r="E92" s="191">
        <v>5590</v>
      </c>
      <c r="F92" s="192" t="s">
        <v>900</v>
      </c>
      <c r="G92" s="192" t="s">
        <v>901</v>
      </c>
      <c r="H92" s="191">
        <v>5500</v>
      </c>
      <c r="I92" s="192" t="s">
        <v>306</v>
      </c>
      <c r="J92" s="192"/>
      <c r="K92" s="189"/>
      <c r="L92" s="189" t="s">
        <v>136</v>
      </c>
      <c r="M92" s="192" t="s">
        <v>137</v>
      </c>
      <c r="N92" s="189" t="s">
        <v>175</v>
      </c>
      <c r="O92" s="192" t="s">
        <v>386</v>
      </c>
      <c r="P92" s="189" t="s">
        <v>387</v>
      </c>
      <c r="Q92" s="192" t="s">
        <v>526</v>
      </c>
      <c r="R92" s="192" t="s">
        <v>935</v>
      </c>
      <c r="S92" s="192" t="s">
        <v>936</v>
      </c>
      <c r="T92" s="191">
        <v>40</v>
      </c>
      <c r="U92" s="189" t="s">
        <v>937</v>
      </c>
      <c r="V92" s="192" t="s">
        <v>938</v>
      </c>
      <c r="W92" s="193" t="s">
        <v>546</v>
      </c>
      <c r="X92" s="194">
        <v>15000</v>
      </c>
      <c r="Y92" s="191">
        <v>2</v>
      </c>
      <c r="Z92" s="192" t="s">
        <v>384</v>
      </c>
      <c r="AA92" s="189" t="s">
        <v>385</v>
      </c>
      <c r="AB92" s="195"/>
      <c r="AC92" s="189" t="s">
        <v>1089</v>
      </c>
      <c r="AD92" s="196">
        <f t="shared" si="16"/>
        <v>12000</v>
      </c>
      <c r="AE92" s="196">
        <f t="shared" si="11"/>
        <v>3000</v>
      </c>
      <c r="AF92" s="196">
        <f t="shared" si="17"/>
        <v>14520</v>
      </c>
      <c r="AG92" s="196">
        <f t="shared" si="12"/>
        <v>3630</v>
      </c>
      <c r="AH92" s="197">
        <f t="shared" si="14"/>
        <v>18150</v>
      </c>
      <c r="AI92" s="192" t="s">
        <v>28</v>
      </c>
      <c r="AJ92" s="188" t="s">
        <v>471</v>
      </c>
      <c r="AK92" s="188"/>
      <c r="AL92" s="202" t="s">
        <v>488</v>
      </c>
      <c r="AM92" s="198">
        <f t="shared" si="13"/>
        <v>0</v>
      </c>
      <c r="AN92" s="199"/>
      <c r="AO92" s="203">
        <f t="shared" si="15"/>
        <v>0</v>
      </c>
      <c r="AP92" s="188"/>
      <c r="AQ92" s="188"/>
    </row>
    <row r="93" spans="1:43" s="200" customFormat="1" ht="12" customHeight="1" x14ac:dyDescent="0.3">
      <c r="A93" s="188"/>
      <c r="B93" s="189" t="s">
        <v>29</v>
      </c>
      <c r="C93" s="190">
        <v>6</v>
      </c>
      <c r="D93" s="191">
        <v>2865</v>
      </c>
      <c r="E93" s="191">
        <v>5678</v>
      </c>
      <c r="F93" s="192" t="s">
        <v>96</v>
      </c>
      <c r="G93" s="192" t="s">
        <v>97</v>
      </c>
      <c r="H93" s="191">
        <v>5580</v>
      </c>
      <c r="I93" s="192" t="s">
        <v>99</v>
      </c>
      <c r="J93" s="188"/>
      <c r="K93" s="189" t="s">
        <v>20</v>
      </c>
      <c r="L93" s="189" t="s">
        <v>49</v>
      </c>
      <c r="M93" s="192" t="s">
        <v>50</v>
      </c>
      <c r="N93" s="189" t="s">
        <v>307</v>
      </c>
      <c r="O93" s="192" t="s">
        <v>308</v>
      </c>
      <c r="P93" s="189" t="s">
        <v>315</v>
      </c>
      <c r="Q93" s="192" t="s">
        <v>313</v>
      </c>
      <c r="R93" s="192" t="s">
        <v>860</v>
      </c>
      <c r="S93" s="192" t="s">
        <v>861</v>
      </c>
      <c r="T93" s="191">
        <v>27</v>
      </c>
      <c r="U93" s="189" t="s">
        <v>862</v>
      </c>
      <c r="V93" s="192" t="s">
        <v>196</v>
      </c>
      <c r="W93" s="193" t="s">
        <v>547</v>
      </c>
      <c r="X93" s="194">
        <v>1500</v>
      </c>
      <c r="Y93" s="191">
        <v>3</v>
      </c>
      <c r="Z93" s="192" t="s">
        <v>45</v>
      </c>
      <c r="AA93" s="189" t="s">
        <v>46</v>
      </c>
      <c r="AB93" s="195"/>
      <c r="AC93" s="189" t="s">
        <v>535</v>
      </c>
      <c r="AD93" s="196">
        <f t="shared" si="16"/>
        <v>1200</v>
      </c>
      <c r="AE93" s="196">
        <f t="shared" si="11"/>
        <v>300</v>
      </c>
      <c r="AF93" s="196">
        <f t="shared" si="17"/>
        <v>1452</v>
      </c>
      <c r="AG93" s="196">
        <f t="shared" si="12"/>
        <v>363</v>
      </c>
      <c r="AH93" s="197">
        <f t="shared" si="14"/>
        <v>1815</v>
      </c>
      <c r="AI93" s="192" t="s">
        <v>28</v>
      </c>
      <c r="AJ93" s="188" t="s">
        <v>474</v>
      </c>
      <c r="AK93" s="188"/>
      <c r="AL93" s="202" t="s">
        <v>488</v>
      </c>
      <c r="AM93" s="198">
        <f t="shared" si="13"/>
        <v>0</v>
      </c>
      <c r="AN93" s="199"/>
      <c r="AO93" s="203">
        <f t="shared" si="15"/>
        <v>0</v>
      </c>
      <c r="AP93" s="188"/>
      <c r="AQ93" s="188"/>
    </row>
    <row r="94" spans="1:43" s="200" customFormat="1" ht="12" customHeight="1" x14ac:dyDescent="0.3">
      <c r="A94" s="188"/>
      <c r="B94" s="189" t="s">
        <v>29</v>
      </c>
      <c r="C94" s="190">
        <v>6</v>
      </c>
      <c r="D94" s="191">
        <v>2865</v>
      </c>
      <c r="E94" s="191">
        <v>5678</v>
      </c>
      <c r="F94" s="192" t="s">
        <v>96</v>
      </c>
      <c r="G94" s="192" t="s">
        <v>97</v>
      </c>
      <c r="H94" s="191">
        <v>5580</v>
      </c>
      <c r="I94" s="192" t="s">
        <v>99</v>
      </c>
      <c r="J94" s="188"/>
      <c r="K94" s="189" t="s">
        <v>20</v>
      </c>
      <c r="L94" s="189" t="s">
        <v>67</v>
      </c>
      <c r="M94" s="192" t="s">
        <v>68</v>
      </c>
      <c r="N94" s="189" t="s">
        <v>91</v>
      </c>
      <c r="O94" s="192" t="s">
        <v>92</v>
      </c>
      <c r="P94" s="189" t="s">
        <v>95</v>
      </c>
      <c r="Q94" s="192" t="s">
        <v>94</v>
      </c>
      <c r="R94" s="192" t="s">
        <v>608</v>
      </c>
      <c r="S94" s="192" t="s">
        <v>609</v>
      </c>
      <c r="T94" s="191">
        <v>260</v>
      </c>
      <c r="U94" s="189" t="s">
        <v>610</v>
      </c>
      <c r="V94" s="192" t="s">
        <v>342</v>
      </c>
      <c r="W94" s="193" t="s">
        <v>537</v>
      </c>
      <c r="X94" s="194">
        <v>25000</v>
      </c>
      <c r="Y94" s="191">
        <v>0</v>
      </c>
      <c r="Z94" s="192"/>
      <c r="AA94" s="189"/>
      <c r="AB94" s="195"/>
      <c r="AC94" s="189" t="s">
        <v>535</v>
      </c>
      <c r="AD94" s="196">
        <f t="shared" si="16"/>
        <v>20000</v>
      </c>
      <c r="AE94" s="196">
        <f t="shared" si="11"/>
        <v>5000</v>
      </c>
      <c r="AF94" s="196">
        <f t="shared" si="17"/>
        <v>24200</v>
      </c>
      <c r="AG94" s="196">
        <f t="shared" si="12"/>
        <v>6050</v>
      </c>
      <c r="AH94" s="197">
        <f t="shared" si="14"/>
        <v>30250</v>
      </c>
      <c r="AI94" s="192" t="s">
        <v>28</v>
      </c>
      <c r="AJ94" s="188" t="s">
        <v>474</v>
      </c>
      <c r="AK94" s="188"/>
      <c r="AL94" s="202" t="s">
        <v>486</v>
      </c>
      <c r="AM94" s="198">
        <f t="shared" si="13"/>
        <v>24200</v>
      </c>
      <c r="AN94" s="199"/>
      <c r="AO94" s="203">
        <f t="shared" si="15"/>
        <v>24200</v>
      </c>
      <c r="AP94" s="188"/>
      <c r="AQ94" s="188"/>
    </row>
    <row r="95" spans="1:43" s="200" customFormat="1" x14ac:dyDescent="0.3">
      <c r="A95" s="188"/>
      <c r="B95" s="189" t="s">
        <v>29</v>
      </c>
      <c r="C95" s="190">
        <v>6</v>
      </c>
      <c r="D95" s="191">
        <v>2865</v>
      </c>
      <c r="E95" s="191">
        <v>5678</v>
      </c>
      <c r="F95" s="192" t="s">
        <v>96</v>
      </c>
      <c r="G95" s="192" t="s">
        <v>97</v>
      </c>
      <c r="H95" s="191">
        <v>5580</v>
      </c>
      <c r="I95" s="192" t="s">
        <v>99</v>
      </c>
      <c r="J95" s="192"/>
      <c r="K95" s="189" t="s">
        <v>112</v>
      </c>
      <c r="L95" s="189" t="s">
        <v>67</v>
      </c>
      <c r="M95" s="192" t="s">
        <v>68</v>
      </c>
      <c r="N95" s="189" t="s">
        <v>131</v>
      </c>
      <c r="O95" s="192" t="s">
        <v>132</v>
      </c>
      <c r="P95" s="189" t="s">
        <v>134</v>
      </c>
      <c r="Q95" s="192" t="s">
        <v>133</v>
      </c>
      <c r="R95" s="192" t="s">
        <v>653</v>
      </c>
      <c r="S95" s="192" t="s">
        <v>654</v>
      </c>
      <c r="T95" s="191">
        <v>40</v>
      </c>
      <c r="U95" s="189" t="s">
        <v>655</v>
      </c>
      <c r="V95" s="192" t="s">
        <v>135</v>
      </c>
      <c r="W95" s="193" t="s">
        <v>546</v>
      </c>
      <c r="X95" s="194">
        <v>2500</v>
      </c>
      <c r="Y95" s="191">
        <v>0</v>
      </c>
      <c r="Z95" s="188"/>
      <c r="AA95" s="189" t="s">
        <v>66</v>
      </c>
      <c r="AB95" s="195"/>
      <c r="AC95" s="189" t="s">
        <v>535</v>
      </c>
      <c r="AD95" s="196">
        <f t="shared" si="16"/>
        <v>2000</v>
      </c>
      <c r="AE95" s="196">
        <f t="shared" si="11"/>
        <v>500</v>
      </c>
      <c r="AF95" s="196">
        <f t="shared" si="17"/>
        <v>2420</v>
      </c>
      <c r="AG95" s="196">
        <f t="shared" si="12"/>
        <v>605</v>
      </c>
      <c r="AH95" s="197">
        <f t="shared" si="14"/>
        <v>3025</v>
      </c>
      <c r="AI95" s="192" t="s">
        <v>28</v>
      </c>
      <c r="AJ95" s="188" t="s">
        <v>474</v>
      </c>
      <c r="AK95" s="188"/>
      <c r="AL95" s="202" t="s">
        <v>488</v>
      </c>
      <c r="AM95" s="198">
        <f t="shared" si="13"/>
        <v>0</v>
      </c>
      <c r="AN95" s="199"/>
      <c r="AO95" s="203">
        <f t="shared" si="15"/>
        <v>0</v>
      </c>
      <c r="AP95" s="188"/>
      <c r="AQ95" s="188"/>
    </row>
    <row r="96" spans="1:43" s="200" customFormat="1" x14ac:dyDescent="0.3">
      <c r="A96" s="188"/>
      <c r="B96" s="189" t="s">
        <v>29</v>
      </c>
      <c r="C96" s="190">
        <v>6</v>
      </c>
      <c r="D96" s="191">
        <v>2894</v>
      </c>
      <c r="E96" s="191">
        <v>5738</v>
      </c>
      <c r="F96" s="192" t="s">
        <v>329</v>
      </c>
      <c r="G96" s="192" t="s">
        <v>330</v>
      </c>
      <c r="H96" s="191">
        <v>5300</v>
      </c>
      <c r="I96" s="192" t="s">
        <v>331</v>
      </c>
      <c r="J96" s="192"/>
      <c r="K96" s="189" t="s">
        <v>20</v>
      </c>
      <c r="L96" s="189" t="s">
        <v>177</v>
      </c>
      <c r="M96" s="192" t="s">
        <v>178</v>
      </c>
      <c r="N96" s="189" t="s">
        <v>183</v>
      </c>
      <c r="O96" s="188" t="s">
        <v>184</v>
      </c>
      <c r="P96" s="189" t="s">
        <v>716</v>
      </c>
      <c r="Q96" s="192" t="s">
        <v>717</v>
      </c>
      <c r="R96" s="192" t="s">
        <v>747</v>
      </c>
      <c r="S96" s="192" t="s">
        <v>748</v>
      </c>
      <c r="T96" s="191">
        <v>36</v>
      </c>
      <c r="U96" s="189" t="s">
        <v>749</v>
      </c>
      <c r="V96" s="192" t="s">
        <v>714</v>
      </c>
      <c r="W96" s="193" t="s">
        <v>686</v>
      </c>
      <c r="X96" s="194">
        <v>28353.97</v>
      </c>
      <c r="Y96" s="191">
        <v>0</v>
      </c>
      <c r="Z96" s="188" t="s">
        <v>181</v>
      </c>
      <c r="AA96" s="195" t="s">
        <v>182</v>
      </c>
      <c r="AB96" s="195"/>
      <c r="AC96" s="189" t="s">
        <v>535</v>
      </c>
      <c r="AD96" s="196">
        <f t="shared" si="16"/>
        <v>22683.176000000003</v>
      </c>
      <c r="AE96" s="196">
        <f t="shared" si="11"/>
        <v>5670.7939999999981</v>
      </c>
      <c r="AF96" s="196">
        <f t="shared" si="17"/>
        <v>27446.642960000005</v>
      </c>
      <c r="AG96" s="196">
        <f t="shared" si="12"/>
        <v>6861.6607399999994</v>
      </c>
      <c r="AH96" s="197">
        <f t="shared" si="14"/>
        <v>34308.303700000004</v>
      </c>
      <c r="AI96" s="192" t="s">
        <v>28</v>
      </c>
      <c r="AJ96" s="188" t="s">
        <v>474</v>
      </c>
      <c r="AK96" s="210"/>
      <c r="AL96" s="202" t="s">
        <v>486</v>
      </c>
      <c r="AM96" s="198">
        <f t="shared" si="13"/>
        <v>27446.642960000005</v>
      </c>
      <c r="AN96" s="199"/>
      <c r="AO96" s="203">
        <f t="shared" si="15"/>
        <v>27447</v>
      </c>
      <c r="AP96" s="188"/>
      <c r="AQ96" s="188"/>
    </row>
    <row r="97" spans="1:43" s="200" customFormat="1" x14ac:dyDescent="0.3">
      <c r="A97" s="188"/>
      <c r="B97" s="189" t="s">
        <v>29</v>
      </c>
      <c r="C97" s="190">
        <v>6</v>
      </c>
      <c r="D97" s="191">
        <v>2894</v>
      </c>
      <c r="E97" s="191">
        <v>5738</v>
      </c>
      <c r="F97" s="192" t="s">
        <v>329</v>
      </c>
      <c r="G97" s="192" t="s">
        <v>330</v>
      </c>
      <c r="H97" s="191">
        <v>5300</v>
      </c>
      <c r="I97" s="192" t="s">
        <v>331</v>
      </c>
      <c r="J97" s="192"/>
      <c r="K97" s="189" t="s">
        <v>112</v>
      </c>
      <c r="L97" s="189" t="s">
        <v>49</v>
      </c>
      <c r="M97" s="192" t="s">
        <v>50</v>
      </c>
      <c r="N97" s="189" t="s">
        <v>51</v>
      </c>
      <c r="O97" s="188" t="s">
        <v>52</v>
      </c>
      <c r="P97" s="189" t="s">
        <v>328</v>
      </c>
      <c r="Q97" s="192" t="s">
        <v>327</v>
      </c>
      <c r="R97" s="192" t="s">
        <v>872</v>
      </c>
      <c r="S97" s="192" t="s">
        <v>873</v>
      </c>
      <c r="T97" s="191">
        <v>36</v>
      </c>
      <c r="U97" s="189" t="s">
        <v>874</v>
      </c>
      <c r="V97" s="192" t="s">
        <v>871</v>
      </c>
      <c r="W97" s="193" t="s">
        <v>537</v>
      </c>
      <c r="X97" s="194">
        <v>17751.3</v>
      </c>
      <c r="Y97" s="191">
        <v>0</v>
      </c>
      <c r="Z97" s="188" t="s">
        <v>45</v>
      </c>
      <c r="AA97" s="195" t="s">
        <v>46</v>
      </c>
      <c r="AB97" s="195"/>
      <c r="AC97" s="189" t="s">
        <v>535</v>
      </c>
      <c r="AD97" s="196">
        <f t="shared" si="16"/>
        <v>14201.04</v>
      </c>
      <c r="AE97" s="196">
        <f t="shared" si="11"/>
        <v>3550.2599999999984</v>
      </c>
      <c r="AF97" s="196">
        <f t="shared" si="17"/>
        <v>17183.258399999999</v>
      </c>
      <c r="AG97" s="196">
        <f t="shared" si="12"/>
        <v>4295.8145999999979</v>
      </c>
      <c r="AH97" s="197">
        <f t="shared" si="14"/>
        <v>21479.072999999997</v>
      </c>
      <c r="AI97" s="192" t="s">
        <v>28</v>
      </c>
      <c r="AJ97" s="188" t="s">
        <v>1106</v>
      </c>
      <c r="AK97" s="188"/>
      <c r="AL97" s="202" t="s">
        <v>488</v>
      </c>
      <c r="AM97" s="198">
        <f t="shared" si="13"/>
        <v>0</v>
      </c>
      <c r="AN97" s="199"/>
      <c r="AO97" s="203">
        <f t="shared" si="15"/>
        <v>0</v>
      </c>
      <c r="AP97" s="188"/>
      <c r="AQ97" s="188"/>
    </row>
    <row r="98" spans="1:43" s="200" customFormat="1" x14ac:dyDescent="0.3">
      <c r="A98" s="188"/>
      <c r="B98" s="189" t="s">
        <v>29</v>
      </c>
      <c r="C98" s="190">
        <v>6</v>
      </c>
      <c r="D98" s="191">
        <v>2894</v>
      </c>
      <c r="E98" s="191">
        <v>5738</v>
      </c>
      <c r="F98" s="192" t="s">
        <v>329</v>
      </c>
      <c r="G98" s="192" t="s">
        <v>330</v>
      </c>
      <c r="H98" s="191">
        <v>5300</v>
      </c>
      <c r="I98" s="192" t="s">
        <v>331</v>
      </c>
      <c r="J98" s="192"/>
      <c r="K98" s="189" t="s">
        <v>112</v>
      </c>
      <c r="L98" s="189" t="s">
        <v>49</v>
      </c>
      <c r="M98" s="192" t="s">
        <v>50</v>
      </c>
      <c r="N98" s="189" t="s">
        <v>51</v>
      </c>
      <c r="O98" s="188" t="s">
        <v>52</v>
      </c>
      <c r="P98" s="189" t="s">
        <v>324</v>
      </c>
      <c r="Q98" s="192" t="s">
        <v>323</v>
      </c>
      <c r="R98" s="192" t="s">
        <v>869</v>
      </c>
      <c r="S98" s="192" t="s">
        <v>742</v>
      </c>
      <c r="T98" s="191">
        <v>128</v>
      </c>
      <c r="U98" s="189" t="s">
        <v>870</v>
      </c>
      <c r="V98" s="192" t="s">
        <v>191</v>
      </c>
      <c r="W98" s="193" t="s">
        <v>537</v>
      </c>
      <c r="X98" s="194">
        <v>4147.46</v>
      </c>
      <c r="Y98" s="191">
        <v>0</v>
      </c>
      <c r="Z98" s="188" t="s">
        <v>45</v>
      </c>
      <c r="AA98" s="195" t="s">
        <v>46</v>
      </c>
      <c r="AB98" s="195"/>
      <c r="AC98" s="189" t="s">
        <v>535</v>
      </c>
      <c r="AD98" s="196">
        <f t="shared" si="16"/>
        <v>3317.9680000000003</v>
      </c>
      <c r="AE98" s="196">
        <f t="shared" si="11"/>
        <v>829.49199999999973</v>
      </c>
      <c r="AF98" s="196">
        <f t="shared" si="17"/>
        <v>4014.7412800000002</v>
      </c>
      <c r="AG98" s="196">
        <f t="shared" si="12"/>
        <v>1003.6853199999996</v>
      </c>
      <c r="AH98" s="197">
        <f t="shared" si="14"/>
        <v>5018.4265999999998</v>
      </c>
      <c r="AI98" s="192" t="s">
        <v>28</v>
      </c>
      <c r="AJ98" s="188" t="s">
        <v>474</v>
      </c>
      <c r="AK98" s="188"/>
      <c r="AL98" s="202" t="s">
        <v>486</v>
      </c>
      <c r="AM98" s="198">
        <f t="shared" si="13"/>
        <v>4014.7412800000002</v>
      </c>
      <c r="AN98" s="199"/>
      <c r="AO98" s="203">
        <f t="shared" si="15"/>
        <v>4015</v>
      </c>
      <c r="AP98" s="188"/>
      <c r="AQ98" s="188"/>
    </row>
    <row r="99" spans="1:43" s="200" customFormat="1" x14ac:dyDescent="0.3">
      <c r="A99" s="188"/>
      <c r="B99" s="189" t="s">
        <v>29</v>
      </c>
      <c r="C99" s="190">
        <v>6</v>
      </c>
      <c r="D99" s="191">
        <v>2894</v>
      </c>
      <c r="E99" s="191">
        <v>5738</v>
      </c>
      <c r="F99" s="192" t="s">
        <v>329</v>
      </c>
      <c r="G99" s="192" t="s">
        <v>330</v>
      </c>
      <c r="H99" s="191">
        <v>5300</v>
      </c>
      <c r="I99" s="192" t="s">
        <v>331</v>
      </c>
      <c r="J99" s="188"/>
      <c r="K99" s="189" t="s">
        <v>20</v>
      </c>
      <c r="L99" s="189" t="s">
        <v>177</v>
      </c>
      <c r="M99" s="192" t="s">
        <v>178</v>
      </c>
      <c r="N99" s="189" t="s">
        <v>183</v>
      </c>
      <c r="O99" s="192" t="s">
        <v>184</v>
      </c>
      <c r="P99" s="189" t="s">
        <v>716</v>
      </c>
      <c r="Q99" s="192" t="s">
        <v>717</v>
      </c>
      <c r="R99" s="192" t="s">
        <v>741</v>
      </c>
      <c r="S99" s="192" t="s">
        <v>742</v>
      </c>
      <c r="T99" s="191">
        <v>128</v>
      </c>
      <c r="U99" s="189" t="s">
        <v>743</v>
      </c>
      <c r="V99" s="192" t="s">
        <v>744</v>
      </c>
      <c r="W99" s="193" t="s">
        <v>537</v>
      </c>
      <c r="X99" s="194">
        <v>373.37</v>
      </c>
      <c r="Y99" s="191">
        <v>0</v>
      </c>
      <c r="Z99" s="188" t="s">
        <v>181</v>
      </c>
      <c r="AA99" s="195" t="s">
        <v>182</v>
      </c>
      <c r="AB99" s="195"/>
      <c r="AC99" s="189" t="s">
        <v>535</v>
      </c>
      <c r="AD99" s="196">
        <f t="shared" si="16"/>
        <v>298.69600000000003</v>
      </c>
      <c r="AE99" s="196">
        <f t="shared" si="11"/>
        <v>74.673999999999978</v>
      </c>
      <c r="AF99" s="196">
        <f t="shared" si="17"/>
        <v>361.42216000000002</v>
      </c>
      <c r="AG99" s="196">
        <f t="shared" si="12"/>
        <v>90.355539999999962</v>
      </c>
      <c r="AH99" s="197">
        <f t="shared" si="14"/>
        <v>451.77769999999998</v>
      </c>
      <c r="AI99" s="192" t="s">
        <v>28</v>
      </c>
      <c r="AJ99" s="188" t="s">
        <v>474</v>
      </c>
      <c r="AK99" s="188"/>
      <c r="AL99" s="202" t="s">
        <v>488</v>
      </c>
      <c r="AM99" s="198">
        <f t="shared" si="13"/>
        <v>0</v>
      </c>
      <c r="AN99" s="199"/>
      <c r="AO99" s="203">
        <f t="shared" si="15"/>
        <v>0</v>
      </c>
      <c r="AP99" s="188"/>
      <c r="AQ99" s="188"/>
    </row>
    <row r="100" spans="1:43" s="200" customFormat="1" x14ac:dyDescent="0.3">
      <c r="A100" s="188"/>
      <c r="B100" s="189" t="s">
        <v>29</v>
      </c>
      <c r="C100" s="190">
        <v>6</v>
      </c>
      <c r="D100" s="191">
        <v>2894</v>
      </c>
      <c r="E100" s="191">
        <v>5738</v>
      </c>
      <c r="F100" s="192" t="s">
        <v>329</v>
      </c>
      <c r="G100" s="192" t="s">
        <v>330</v>
      </c>
      <c r="H100" s="191">
        <v>5300</v>
      </c>
      <c r="I100" s="192" t="s">
        <v>331</v>
      </c>
      <c r="J100" s="188"/>
      <c r="K100" s="189" t="s">
        <v>20</v>
      </c>
      <c r="L100" s="189" t="s">
        <v>177</v>
      </c>
      <c r="M100" s="192" t="s">
        <v>178</v>
      </c>
      <c r="N100" s="189" t="s">
        <v>183</v>
      </c>
      <c r="O100" s="192" t="s">
        <v>184</v>
      </c>
      <c r="P100" s="189" t="s">
        <v>716</v>
      </c>
      <c r="Q100" s="192" t="s">
        <v>717</v>
      </c>
      <c r="R100" s="192" t="s">
        <v>745</v>
      </c>
      <c r="S100" s="192" t="s">
        <v>742</v>
      </c>
      <c r="T100" s="191">
        <v>128</v>
      </c>
      <c r="U100" s="189" t="s">
        <v>746</v>
      </c>
      <c r="V100" s="192" t="s">
        <v>174</v>
      </c>
      <c r="W100" s="193" t="s">
        <v>537</v>
      </c>
      <c r="X100" s="194">
        <v>655.28</v>
      </c>
      <c r="Y100" s="191">
        <v>0</v>
      </c>
      <c r="Z100" s="188" t="s">
        <v>181</v>
      </c>
      <c r="AA100" s="195" t="s">
        <v>182</v>
      </c>
      <c r="AB100" s="195"/>
      <c r="AC100" s="189" t="s">
        <v>535</v>
      </c>
      <c r="AD100" s="196">
        <f t="shared" si="16"/>
        <v>524.22400000000005</v>
      </c>
      <c r="AE100" s="196">
        <f t="shared" si="11"/>
        <v>131.05599999999993</v>
      </c>
      <c r="AF100" s="196">
        <f t="shared" si="17"/>
        <v>634.31104000000005</v>
      </c>
      <c r="AG100" s="196">
        <f t="shared" si="12"/>
        <v>158.5777599999999</v>
      </c>
      <c r="AH100" s="197">
        <f t="shared" si="14"/>
        <v>792.88879999999995</v>
      </c>
      <c r="AI100" s="192" t="s">
        <v>28</v>
      </c>
      <c r="AJ100" s="188" t="s">
        <v>474</v>
      </c>
      <c r="AK100" s="188"/>
      <c r="AL100" s="202" t="s">
        <v>488</v>
      </c>
      <c r="AM100" s="198">
        <f t="shared" si="13"/>
        <v>0</v>
      </c>
      <c r="AN100" s="199"/>
      <c r="AO100" s="203">
        <f t="shared" si="15"/>
        <v>0</v>
      </c>
      <c r="AP100" s="188"/>
      <c r="AQ100" s="188"/>
    </row>
    <row r="101" spans="1:43" s="200" customFormat="1" ht="12" customHeight="1" x14ac:dyDescent="0.3">
      <c r="A101" s="188"/>
      <c r="B101" s="189" t="s">
        <v>29</v>
      </c>
      <c r="C101" s="190">
        <v>6</v>
      </c>
      <c r="D101" s="191">
        <v>2894</v>
      </c>
      <c r="E101" s="191">
        <v>5738</v>
      </c>
      <c r="F101" s="192" t="s">
        <v>329</v>
      </c>
      <c r="G101" s="192" t="s">
        <v>330</v>
      </c>
      <c r="H101" s="191">
        <v>5300</v>
      </c>
      <c r="I101" s="192" t="s">
        <v>331</v>
      </c>
      <c r="J101" s="192"/>
      <c r="K101" s="189" t="s">
        <v>20</v>
      </c>
      <c r="L101" s="189" t="s">
        <v>177</v>
      </c>
      <c r="M101" s="192" t="s">
        <v>178</v>
      </c>
      <c r="N101" s="189" t="s">
        <v>183</v>
      </c>
      <c r="O101" s="188" t="s">
        <v>184</v>
      </c>
      <c r="P101" s="189" t="s">
        <v>716</v>
      </c>
      <c r="Q101" s="192" t="s">
        <v>717</v>
      </c>
      <c r="R101" s="192" t="s">
        <v>736</v>
      </c>
      <c r="S101" s="192" t="s">
        <v>734</v>
      </c>
      <c r="T101" s="191">
        <v>36</v>
      </c>
      <c r="U101" s="189" t="s">
        <v>737</v>
      </c>
      <c r="V101" s="192" t="s">
        <v>738</v>
      </c>
      <c r="W101" s="193" t="s">
        <v>537</v>
      </c>
      <c r="X101" s="194">
        <v>704.25</v>
      </c>
      <c r="Y101" s="191">
        <v>2</v>
      </c>
      <c r="Z101" s="188" t="s">
        <v>181</v>
      </c>
      <c r="AA101" s="195" t="s">
        <v>182</v>
      </c>
      <c r="AB101" s="195"/>
      <c r="AC101" s="189" t="s">
        <v>535</v>
      </c>
      <c r="AD101" s="196">
        <f t="shared" si="16"/>
        <v>563.4</v>
      </c>
      <c r="AE101" s="196">
        <f t="shared" ref="AE101:AE164" si="18">X101-AD101</f>
        <v>140.85000000000002</v>
      </c>
      <c r="AF101" s="196">
        <f t="shared" si="17"/>
        <v>681.71399999999994</v>
      </c>
      <c r="AG101" s="196">
        <f t="shared" ref="AG101:AG164" si="19">X101*1.21-AF101</f>
        <v>170.42849999999999</v>
      </c>
      <c r="AH101" s="197">
        <f t="shared" si="14"/>
        <v>852.14249999999993</v>
      </c>
      <c r="AI101" s="192" t="s">
        <v>28</v>
      </c>
      <c r="AJ101" s="188" t="s">
        <v>474</v>
      </c>
      <c r="AK101" s="188"/>
      <c r="AL101" s="202" t="s">
        <v>488</v>
      </c>
      <c r="AM101" s="198">
        <f t="shared" ref="AM101:AM150" si="20">IF(AL101="Accepté",AF101,0)</f>
        <v>0</v>
      </c>
      <c r="AN101" s="199"/>
      <c r="AO101" s="203">
        <f t="shared" si="15"/>
        <v>0</v>
      </c>
      <c r="AP101" s="188"/>
      <c r="AQ101" s="188"/>
    </row>
    <row r="102" spans="1:43" s="200" customFormat="1" ht="12" customHeight="1" x14ac:dyDescent="0.3">
      <c r="A102" s="188"/>
      <c r="B102" s="189" t="s">
        <v>29</v>
      </c>
      <c r="C102" s="190">
        <v>6</v>
      </c>
      <c r="D102" s="191">
        <v>2894</v>
      </c>
      <c r="E102" s="191">
        <v>5738</v>
      </c>
      <c r="F102" s="192" t="s">
        <v>329</v>
      </c>
      <c r="G102" s="192" t="s">
        <v>330</v>
      </c>
      <c r="H102" s="191">
        <v>5300</v>
      </c>
      <c r="I102" s="192" t="s">
        <v>331</v>
      </c>
      <c r="J102" s="188"/>
      <c r="K102" s="189" t="s">
        <v>20</v>
      </c>
      <c r="L102" s="189" t="s">
        <v>177</v>
      </c>
      <c r="M102" s="192" t="s">
        <v>178</v>
      </c>
      <c r="N102" s="189" t="s">
        <v>183</v>
      </c>
      <c r="O102" s="192" t="s">
        <v>184</v>
      </c>
      <c r="P102" s="189" t="s">
        <v>716</v>
      </c>
      <c r="Q102" s="192" t="s">
        <v>717</v>
      </c>
      <c r="R102" s="192" t="s">
        <v>739</v>
      </c>
      <c r="S102" s="192" t="s">
        <v>734</v>
      </c>
      <c r="T102" s="191">
        <v>36</v>
      </c>
      <c r="U102" s="189" t="s">
        <v>740</v>
      </c>
      <c r="V102" s="192" t="s">
        <v>715</v>
      </c>
      <c r="W102" s="193" t="s">
        <v>537</v>
      </c>
      <c r="X102" s="194">
        <v>486.92</v>
      </c>
      <c r="Y102" s="191">
        <v>0</v>
      </c>
      <c r="Z102" s="188" t="s">
        <v>181</v>
      </c>
      <c r="AA102" s="195" t="s">
        <v>182</v>
      </c>
      <c r="AB102" s="195"/>
      <c r="AC102" s="189" t="s">
        <v>535</v>
      </c>
      <c r="AD102" s="196">
        <f t="shared" si="16"/>
        <v>389.53600000000006</v>
      </c>
      <c r="AE102" s="196">
        <f t="shared" si="18"/>
        <v>97.383999999999958</v>
      </c>
      <c r="AF102" s="196">
        <f t="shared" si="17"/>
        <v>471.33855999999997</v>
      </c>
      <c r="AG102" s="196">
        <f t="shared" si="19"/>
        <v>117.83463999999998</v>
      </c>
      <c r="AH102" s="197">
        <f t="shared" si="14"/>
        <v>589.17319999999995</v>
      </c>
      <c r="AI102" s="192" t="s">
        <v>28</v>
      </c>
      <c r="AJ102" s="188" t="s">
        <v>474</v>
      </c>
      <c r="AK102" s="188"/>
      <c r="AL102" s="202" t="s">
        <v>488</v>
      </c>
      <c r="AM102" s="198">
        <f t="shared" si="20"/>
        <v>0</v>
      </c>
      <c r="AN102" s="199"/>
      <c r="AO102" s="203">
        <f t="shared" si="15"/>
        <v>0</v>
      </c>
      <c r="AP102" s="188"/>
      <c r="AQ102" s="188"/>
    </row>
    <row r="103" spans="1:43" s="200" customFormat="1" ht="12" customHeight="1" x14ac:dyDescent="0.3">
      <c r="A103" s="188"/>
      <c r="B103" s="189" t="s">
        <v>29</v>
      </c>
      <c r="C103" s="190">
        <v>6</v>
      </c>
      <c r="D103" s="191">
        <v>2894</v>
      </c>
      <c r="E103" s="191">
        <v>5738</v>
      </c>
      <c r="F103" s="192" t="s">
        <v>329</v>
      </c>
      <c r="G103" s="192" t="s">
        <v>330</v>
      </c>
      <c r="H103" s="191">
        <v>5300</v>
      </c>
      <c r="I103" s="192" t="s">
        <v>331</v>
      </c>
      <c r="J103" s="192"/>
      <c r="K103" s="189" t="s">
        <v>20</v>
      </c>
      <c r="L103" s="189" t="s">
        <v>177</v>
      </c>
      <c r="M103" s="192" t="s">
        <v>178</v>
      </c>
      <c r="N103" s="189" t="s">
        <v>183</v>
      </c>
      <c r="O103" s="192" t="s">
        <v>184</v>
      </c>
      <c r="P103" s="189" t="s">
        <v>716</v>
      </c>
      <c r="Q103" s="192" t="s">
        <v>717</v>
      </c>
      <c r="R103" s="192" t="s">
        <v>733</v>
      </c>
      <c r="S103" s="192" t="s">
        <v>734</v>
      </c>
      <c r="T103" s="191">
        <v>36</v>
      </c>
      <c r="U103" s="189" t="s">
        <v>735</v>
      </c>
      <c r="V103" s="192" t="s">
        <v>713</v>
      </c>
      <c r="W103" s="193" t="s">
        <v>537</v>
      </c>
      <c r="X103" s="194">
        <v>306.87</v>
      </c>
      <c r="Y103" s="191">
        <v>2</v>
      </c>
      <c r="Z103" s="192" t="s">
        <v>181</v>
      </c>
      <c r="AA103" s="189" t="s">
        <v>182</v>
      </c>
      <c r="AB103" s="195"/>
      <c r="AC103" s="189" t="s">
        <v>535</v>
      </c>
      <c r="AD103" s="196">
        <f t="shared" si="16"/>
        <v>245.49600000000001</v>
      </c>
      <c r="AE103" s="196">
        <f t="shared" si="18"/>
        <v>61.373999999999995</v>
      </c>
      <c r="AF103" s="196">
        <f t="shared" si="17"/>
        <v>297.05016000000001</v>
      </c>
      <c r="AG103" s="196">
        <f t="shared" si="19"/>
        <v>74.262540000000001</v>
      </c>
      <c r="AH103" s="197">
        <f t="shared" si="14"/>
        <v>371.31270000000001</v>
      </c>
      <c r="AI103" s="192" t="s">
        <v>28</v>
      </c>
      <c r="AJ103" s="188" t="s">
        <v>474</v>
      </c>
      <c r="AK103" s="188"/>
      <c r="AL103" s="202" t="s">
        <v>488</v>
      </c>
      <c r="AM103" s="198">
        <f t="shared" si="20"/>
        <v>0</v>
      </c>
      <c r="AN103" s="199"/>
      <c r="AO103" s="203">
        <f t="shared" si="15"/>
        <v>0</v>
      </c>
      <c r="AP103" s="188"/>
      <c r="AQ103" s="188"/>
    </row>
    <row r="104" spans="1:43" s="200" customFormat="1" ht="12" customHeight="1" x14ac:dyDescent="0.3">
      <c r="A104" s="188"/>
      <c r="B104" s="189" t="s">
        <v>26</v>
      </c>
      <c r="C104" s="190">
        <v>6</v>
      </c>
      <c r="D104" s="191">
        <v>2895</v>
      </c>
      <c r="E104" s="191">
        <v>7450</v>
      </c>
      <c r="F104" s="192" t="s">
        <v>87</v>
      </c>
      <c r="G104" s="192" t="s">
        <v>88</v>
      </c>
      <c r="H104" s="191">
        <v>5300</v>
      </c>
      <c r="I104" s="192" t="s">
        <v>89</v>
      </c>
      <c r="J104" s="188"/>
      <c r="K104" s="189" t="s">
        <v>84</v>
      </c>
      <c r="L104" s="189" t="s">
        <v>67</v>
      </c>
      <c r="M104" s="192" t="s">
        <v>68</v>
      </c>
      <c r="N104" s="189" t="s">
        <v>82</v>
      </c>
      <c r="O104" s="192" t="s">
        <v>83</v>
      </c>
      <c r="P104" s="189" t="s">
        <v>85</v>
      </c>
      <c r="Q104" s="192" t="s">
        <v>81</v>
      </c>
      <c r="R104" s="192" t="s">
        <v>601</v>
      </c>
      <c r="S104" s="192" t="s">
        <v>602</v>
      </c>
      <c r="T104" s="191">
        <v>350</v>
      </c>
      <c r="U104" s="189" t="s">
        <v>603</v>
      </c>
      <c r="V104" s="192" t="s">
        <v>604</v>
      </c>
      <c r="W104" s="193" t="s">
        <v>537</v>
      </c>
      <c r="X104" s="194">
        <v>31460</v>
      </c>
      <c r="Y104" s="191">
        <v>1</v>
      </c>
      <c r="Z104" s="192"/>
      <c r="AA104" s="189" t="s">
        <v>66</v>
      </c>
      <c r="AB104" s="195"/>
      <c r="AC104" s="189" t="s">
        <v>535</v>
      </c>
      <c r="AD104" s="196">
        <f t="shared" si="16"/>
        <v>25168</v>
      </c>
      <c r="AE104" s="196">
        <f t="shared" si="18"/>
        <v>6292</v>
      </c>
      <c r="AF104" s="196">
        <f t="shared" si="17"/>
        <v>30453.279999999999</v>
      </c>
      <c r="AG104" s="196">
        <f t="shared" si="19"/>
        <v>7613.32</v>
      </c>
      <c r="AH104" s="197">
        <f t="shared" si="14"/>
        <v>38066.6</v>
      </c>
      <c r="AI104" s="192" t="s">
        <v>28</v>
      </c>
      <c r="AJ104" s="188" t="s">
        <v>471</v>
      </c>
      <c r="AK104" s="188"/>
      <c r="AL104" s="202" t="s">
        <v>488</v>
      </c>
      <c r="AM104" s="198">
        <f t="shared" si="20"/>
        <v>0</v>
      </c>
      <c r="AN104" s="199"/>
      <c r="AO104" s="203">
        <f t="shared" si="15"/>
        <v>0</v>
      </c>
      <c r="AP104" s="188"/>
      <c r="AQ104" s="188"/>
    </row>
    <row r="105" spans="1:43" s="200" customFormat="1" ht="12" customHeight="1" x14ac:dyDescent="0.3">
      <c r="A105" s="188"/>
      <c r="B105" s="189" t="s">
        <v>26</v>
      </c>
      <c r="C105" s="190">
        <v>6</v>
      </c>
      <c r="D105" s="191">
        <v>2895</v>
      </c>
      <c r="E105" s="191">
        <v>6458</v>
      </c>
      <c r="F105" s="192" t="s">
        <v>87</v>
      </c>
      <c r="G105" s="192" t="s">
        <v>88</v>
      </c>
      <c r="H105" s="191">
        <v>5300</v>
      </c>
      <c r="I105" s="192" t="s">
        <v>89</v>
      </c>
      <c r="J105" s="192"/>
      <c r="K105" s="189" t="s">
        <v>112</v>
      </c>
      <c r="L105" s="189" t="s">
        <v>416</v>
      </c>
      <c r="M105" s="192" t="s">
        <v>417</v>
      </c>
      <c r="N105" s="189" t="s">
        <v>109</v>
      </c>
      <c r="O105" s="188" t="s">
        <v>418</v>
      </c>
      <c r="P105" s="189" t="s">
        <v>419</v>
      </c>
      <c r="Q105" s="192" t="s">
        <v>414</v>
      </c>
      <c r="R105" s="192" t="s">
        <v>984</v>
      </c>
      <c r="S105" s="192" t="s">
        <v>985</v>
      </c>
      <c r="T105" s="191">
        <v>60</v>
      </c>
      <c r="U105" s="189" t="s">
        <v>986</v>
      </c>
      <c r="V105" s="192" t="s">
        <v>415</v>
      </c>
      <c r="W105" s="193" t="s">
        <v>537</v>
      </c>
      <c r="X105" s="194">
        <v>24500</v>
      </c>
      <c r="Y105" s="191">
        <v>2</v>
      </c>
      <c r="Z105" s="188"/>
      <c r="AA105" s="195"/>
      <c r="AB105" s="195"/>
      <c r="AC105" s="189" t="s">
        <v>535</v>
      </c>
      <c r="AD105" s="196">
        <f t="shared" si="16"/>
        <v>19600</v>
      </c>
      <c r="AE105" s="196">
        <f t="shared" si="18"/>
        <v>4900</v>
      </c>
      <c r="AF105" s="196">
        <f t="shared" si="17"/>
        <v>23716</v>
      </c>
      <c r="AG105" s="196">
        <f t="shared" si="19"/>
        <v>5929</v>
      </c>
      <c r="AH105" s="197">
        <f t="shared" si="14"/>
        <v>29645</v>
      </c>
      <c r="AI105" s="192" t="s">
        <v>28</v>
      </c>
      <c r="AJ105" s="188" t="s">
        <v>1106</v>
      </c>
      <c r="AK105" s="188"/>
      <c r="AL105" s="202" t="s">
        <v>487</v>
      </c>
      <c r="AM105" s="198">
        <f t="shared" si="20"/>
        <v>0</v>
      </c>
      <c r="AN105" s="199">
        <v>20000</v>
      </c>
      <c r="AO105" s="203">
        <f t="shared" si="15"/>
        <v>20000</v>
      </c>
      <c r="AP105" s="188"/>
      <c r="AQ105" s="188"/>
    </row>
    <row r="106" spans="1:43" s="200" customFormat="1" x14ac:dyDescent="0.3">
      <c r="A106" s="188"/>
      <c r="B106" s="189" t="s">
        <v>26</v>
      </c>
      <c r="C106" s="190">
        <v>6</v>
      </c>
      <c r="D106" s="191">
        <v>2895</v>
      </c>
      <c r="E106" s="191">
        <v>6288</v>
      </c>
      <c r="F106" s="192" t="s">
        <v>87</v>
      </c>
      <c r="G106" s="192" t="s">
        <v>88</v>
      </c>
      <c r="H106" s="191">
        <v>5300</v>
      </c>
      <c r="I106" s="192" t="s">
        <v>89</v>
      </c>
      <c r="J106" s="188"/>
      <c r="K106" s="189" t="s">
        <v>20</v>
      </c>
      <c r="L106" s="189" t="s">
        <v>202</v>
      </c>
      <c r="M106" s="192" t="s">
        <v>203</v>
      </c>
      <c r="N106" s="189" t="s">
        <v>204</v>
      </c>
      <c r="O106" s="188" t="s">
        <v>205</v>
      </c>
      <c r="P106" s="189" t="s">
        <v>208</v>
      </c>
      <c r="Q106" s="192" t="s">
        <v>207</v>
      </c>
      <c r="R106" s="192" t="s">
        <v>750</v>
      </c>
      <c r="S106" s="192" t="s">
        <v>751</v>
      </c>
      <c r="T106" s="191">
        <v>50</v>
      </c>
      <c r="U106" s="189" t="s">
        <v>765</v>
      </c>
      <c r="V106" s="192" t="s">
        <v>185</v>
      </c>
      <c r="W106" s="193" t="s">
        <v>537</v>
      </c>
      <c r="X106" s="194">
        <v>28000</v>
      </c>
      <c r="Y106" s="191">
        <v>0</v>
      </c>
      <c r="Z106" s="188"/>
      <c r="AA106" s="195"/>
      <c r="AB106" s="195"/>
      <c r="AC106" s="189" t="s">
        <v>535</v>
      </c>
      <c r="AD106" s="196">
        <f t="shared" si="16"/>
        <v>22400</v>
      </c>
      <c r="AE106" s="196">
        <f t="shared" si="18"/>
        <v>5600</v>
      </c>
      <c r="AF106" s="196">
        <f t="shared" si="17"/>
        <v>27104</v>
      </c>
      <c r="AG106" s="196">
        <f t="shared" si="19"/>
        <v>6776</v>
      </c>
      <c r="AH106" s="197">
        <f t="shared" si="14"/>
        <v>33880</v>
      </c>
      <c r="AI106" s="192" t="s">
        <v>28</v>
      </c>
      <c r="AJ106" s="188" t="s">
        <v>1105</v>
      </c>
      <c r="AK106" s="188"/>
      <c r="AL106" s="202" t="s">
        <v>488</v>
      </c>
      <c r="AM106" s="198">
        <f t="shared" si="20"/>
        <v>0</v>
      </c>
      <c r="AN106" s="199"/>
      <c r="AO106" s="203">
        <f t="shared" si="15"/>
        <v>0</v>
      </c>
      <c r="AP106" s="188"/>
      <c r="AQ106" s="188"/>
    </row>
    <row r="107" spans="1:43" s="200" customFormat="1" x14ac:dyDescent="0.3">
      <c r="A107" s="188"/>
      <c r="B107" s="189" t="s">
        <v>26</v>
      </c>
      <c r="C107" s="190">
        <v>6</v>
      </c>
      <c r="D107" s="191">
        <v>2895</v>
      </c>
      <c r="E107" s="191">
        <v>6288</v>
      </c>
      <c r="F107" s="192" t="s">
        <v>87</v>
      </c>
      <c r="G107" s="192" t="s">
        <v>88</v>
      </c>
      <c r="H107" s="191">
        <v>5300</v>
      </c>
      <c r="I107" s="192" t="s">
        <v>89</v>
      </c>
      <c r="J107" s="188"/>
      <c r="K107" s="189" t="s">
        <v>112</v>
      </c>
      <c r="L107" s="189" t="s">
        <v>177</v>
      </c>
      <c r="M107" s="192" t="s">
        <v>178</v>
      </c>
      <c r="N107" s="189" t="s">
        <v>194</v>
      </c>
      <c r="O107" s="192" t="s">
        <v>178</v>
      </c>
      <c r="P107" s="189" t="s">
        <v>199</v>
      </c>
      <c r="Q107" s="192" t="s">
        <v>198</v>
      </c>
      <c r="R107" s="192" t="s">
        <v>750</v>
      </c>
      <c r="S107" s="192" t="s">
        <v>751</v>
      </c>
      <c r="T107" s="191">
        <v>50</v>
      </c>
      <c r="U107" s="189" t="s">
        <v>752</v>
      </c>
      <c r="V107" s="192" t="s">
        <v>197</v>
      </c>
      <c r="W107" s="193" t="s">
        <v>537</v>
      </c>
      <c r="X107" s="194">
        <v>600</v>
      </c>
      <c r="Y107" s="191">
        <v>0</v>
      </c>
      <c r="Z107" s="188" t="s">
        <v>181</v>
      </c>
      <c r="AA107" s="189"/>
      <c r="AB107" s="195"/>
      <c r="AC107" s="189" t="s">
        <v>535</v>
      </c>
      <c r="AD107" s="196">
        <f t="shared" si="16"/>
        <v>480</v>
      </c>
      <c r="AE107" s="196">
        <f t="shared" si="18"/>
        <v>120</v>
      </c>
      <c r="AF107" s="196">
        <f t="shared" si="17"/>
        <v>580.80000000000007</v>
      </c>
      <c r="AG107" s="196">
        <f t="shared" si="19"/>
        <v>145.19999999999993</v>
      </c>
      <c r="AH107" s="197">
        <f t="shared" si="14"/>
        <v>726</v>
      </c>
      <c r="AI107" s="192" t="s">
        <v>28</v>
      </c>
      <c r="AJ107" s="188" t="s">
        <v>1106</v>
      </c>
      <c r="AK107" s="188"/>
      <c r="AL107" s="202" t="s">
        <v>488</v>
      </c>
      <c r="AM107" s="198">
        <f t="shared" si="20"/>
        <v>0</v>
      </c>
      <c r="AN107" s="199"/>
      <c r="AO107" s="203">
        <f t="shared" si="15"/>
        <v>0</v>
      </c>
      <c r="AP107" s="188"/>
      <c r="AQ107" s="188"/>
    </row>
    <row r="108" spans="1:43" s="200" customFormat="1" x14ac:dyDescent="0.3">
      <c r="A108" s="188"/>
      <c r="B108" s="189" t="s">
        <v>26</v>
      </c>
      <c r="C108" s="190">
        <v>6</v>
      </c>
      <c r="D108" s="191">
        <v>2895</v>
      </c>
      <c r="E108" s="191">
        <v>5741</v>
      </c>
      <c r="F108" s="192" t="s">
        <v>87</v>
      </c>
      <c r="G108" s="192" t="s">
        <v>88</v>
      </c>
      <c r="H108" s="191">
        <v>5300</v>
      </c>
      <c r="I108" s="192" t="s">
        <v>89</v>
      </c>
      <c r="J108" s="188"/>
      <c r="K108" s="189" t="s">
        <v>20</v>
      </c>
      <c r="L108" s="189" t="s">
        <v>67</v>
      </c>
      <c r="M108" s="192" t="s">
        <v>68</v>
      </c>
      <c r="N108" s="189" t="s">
        <v>101</v>
      </c>
      <c r="O108" s="192" t="s">
        <v>102</v>
      </c>
      <c r="P108" s="189" t="s">
        <v>130</v>
      </c>
      <c r="Q108" s="192" t="s">
        <v>129</v>
      </c>
      <c r="R108" s="192" t="s">
        <v>621</v>
      </c>
      <c r="S108" s="192" t="s">
        <v>622</v>
      </c>
      <c r="T108" s="195">
        <v>60</v>
      </c>
      <c r="U108" s="189" t="s">
        <v>648</v>
      </c>
      <c r="V108" s="192" t="s">
        <v>110</v>
      </c>
      <c r="W108" s="193" t="s">
        <v>537</v>
      </c>
      <c r="X108" s="194">
        <v>1440</v>
      </c>
      <c r="Y108" s="191">
        <v>0</v>
      </c>
      <c r="Z108" s="192"/>
      <c r="AA108" s="195"/>
      <c r="AB108" s="195"/>
      <c r="AC108" s="189" t="s">
        <v>535</v>
      </c>
      <c r="AD108" s="196">
        <f t="shared" si="16"/>
        <v>1152</v>
      </c>
      <c r="AE108" s="196">
        <f t="shared" si="18"/>
        <v>288</v>
      </c>
      <c r="AF108" s="196">
        <f t="shared" si="17"/>
        <v>1393.92</v>
      </c>
      <c r="AG108" s="196">
        <f t="shared" si="19"/>
        <v>348.47999999999979</v>
      </c>
      <c r="AH108" s="197">
        <f t="shared" si="14"/>
        <v>1742.3999999999999</v>
      </c>
      <c r="AI108" s="192" t="s">
        <v>28</v>
      </c>
      <c r="AJ108" s="188" t="s">
        <v>474</v>
      </c>
      <c r="AK108" s="188"/>
      <c r="AL108" s="202" t="s">
        <v>488</v>
      </c>
      <c r="AM108" s="198">
        <f t="shared" si="20"/>
        <v>0</v>
      </c>
      <c r="AN108" s="199"/>
      <c r="AO108" s="203">
        <f t="shared" si="15"/>
        <v>0</v>
      </c>
      <c r="AP108" s="188"/>
      <c r="AQ108" s="188"/>
    </row>
    <row r="109" spans="1:43" s="200" customFormat="1" x14ac:dyDescent="0.3">
      <c r="A109" s="188"/>
      <c r="B109" s="189" t="s">
        <v>26</v>
      </c>
      <c r="C109" s="190">
        <v>6</v>
      </c>
      <c r="D109" s="191">
        <v>2895</v>
      </c>
      <c r="E109" s="191">
        <v>5741</v>
      </c>
      <c r="F109" s="192" t="s">
        <v>87</v>
      </c>
      <c r="G109" s="192" t="s">
        <v>88</v>
      </c>
      <c r="H109" s="191">
        <v>5300</v>
      </c>
      <c r="I109" s="192" t="s">
        <v>89</v>
      </c>
      <c r="J109" s="188"/>
      <c r="K109" s="189" t="s">
        <v>20</v>
      </c>
      <c r="L109" s="189" t="s">
        <v>67</v>
      </c>
      <c r="M109" s="192" t="s">
        <v>68</v>
      </c>
      <c r="N109" s="189" t="s">
        <v>101</v>
      </c>
      <c r="O109" s="192" t="s">
        <v>102</v>
      </c>
      <c r="P109" s="189" t="s">
        <v>650</v>
      </c>
      <c r="Q109" s="192" t="s">
        <v>651</v>
      </c>
      <c r="R109" s="192" t="s">
        <v>621</v>
      </c>
      <c r="S109" s="192" t="s">
        <v>622</v>
      </c>
      <c r="T109" s="195">
        <v>60</v>
      </c>
      <c r="U109" s="189" t="s">
        <v>652</v>
      </c>
      <c r="V109" s="192" t="s">
        <v>141</v>
      </c>
      <c r="W109" s="193" t="s">
        <v>546</v>
      </c>
      <c r="X109" s="194">
        <v>7800</v>
      </c>
      <c r="Y109" s="191">
        <v>0</v>
      </c>
      <c r="Z109" s="192"/>
      <c r="AA109" s="195"/>
      <c r="AB109" s="195"/>
      <c r="AC109" s="189" t="s">
        <v>535</v>
      </c>
      <c r="AD109" s="196">
        <f t="shared" si="16"/>
        <v>6240</v>
      </c>
      <c r="AE109" s="196">
        <f t="shared" si="18"/>
        <v>1560</v>
      </c>
      <c r="AF109" s="196">
        <f t="shared" si="17"/>
        <v>7550.4000000000005</v>
      </c>
      <c r="AG109" s="196">
        <f t="shared" si="19"/>
        <v>1887.5999999999995</v>
      </c>
      <c r="AH109" s="197">
        <f t="shared" si="14"/>
        <v>9438</v>
      </c>
      <c r="AI109" s="192" t="s">
        <v>28</v>
      </c>
      <c r="AJ109" s="188" t="s">
        <v>474</v>
      </c>
      <c r="AK109" s="188"/>
      <c r="AL109" s="202" t="s">
        <v>488</v>
      </c>
      <c r="AM109" s="198">
        <f t="shared" si="20"/>
        <v>0</v>
      </c>
      <c r="AN109" s="199"/>
      <c r="AO109" s="203">
        <f t="shared" si="15"/>
        <v>0</v>
      </c>
      <c r="AP109" s="188"/>
      <c r="AQ109" s="188"/>
    </row>
    <row r="110" spans="1:43" s="200" customFormat="1" x14ac:dyDescent="0.3">
      <c r="A110" s="188"/>
      <c r="B110" s="189" t="s">
        <v>26</v>
      </c>
      <c r="C110" s="190">
        <v>6</v>
      </c>
      <c r="D110" s="191">
        <v>2895</v>
      </c>
      <c r="E110" s="191">
        <v>5741</v>
      </c>
      <c r="F110" s="192" t="s">
        <v>87</v>
      </c>
      <c r="G110" s="192" t="s">
        <v>88</v>
      </c>
      <c r="H110" s="191">
        <v>5300</v>
      </c>
      <c r="I110" s="192" t="s">
        <v>89</v>
      </c>
      <c r="J110" s="192"/>
      <c r="K110" s="189" t="s">
        <v>112</v>
      </c>
      <c r="L110" s="189" t="s">
        <v>67</v>
      </c>
      <c r="M110" s="192" t="s">
        <v>68</v>
      </c>
      <c r="N110" s="189" t="s">
        <v>101</v>
      </c>
      <c r="O110" s="192" t="s">
        <v>102</v>
      </c>
      <c r="P110" s="189" t="s">
        <v>122</v>
      </c>
      <c r="Q110" s="192" t="s">
        <v>121</v>
      </c>
      <c r="R110" s="192" t="s">
        <v>621</v>
      </c>
      <c r="S110" s="192" t="s">
        <v>622</v>
      </c>
      <c r="T110" s="191">
        <v>60</v>
      </c>
      <c r="U110" s="189" t="s">
        <v>623</v>
      </c>
      <c r="V110" s="192" t="s">
        <v>111</v>
      </c>
      <c r="W110" s="193" t="s">
        <v>546</v>
      </c>
      <c r="X110" s="194">
        <v>900</v>
      </c>
      <c r="Y110" s="191">
        <v>0</v>
      </c>
      <c r="Z110" s="192"/>
      <c r="AA110" s="189"/>
      <c r="AB110" s="195"/>
      <c r="AC110" s="189" t="s">
        <v>535</v>
      </c>
      <c r="AD110" s="196">
        <f t="shared" si="16"/>
        <v>720</v>
      </c>
      <c r="AE110" s="196">
        <f t="shared" si="18"/>
        <v>180</v>
      </c>
      <c r="AF110" s="196">
        <f t="shared" si="17"/>
        <v>871.2</v>
      </c>
      <c r="AG110" s="196">
        <f t="shared" si="19"/>
        <v>217.79999999999995</v>
      </c>
      <c r="AH110" s="197">
        <f t="shared" si="14"/>
        <v>1089</v>
      </c>
      <c r="AI110" s="192" t="s">
        <v>28</v>
      </c>
      <c r="AJ110" s="188" t="s">
        <v>474</v>
      </c>
      <c r="AK110" s="188"/>
      <c r="AL110" s="202" t="s">
        <v>488</v>
      </c>
      <c r="AM110" s="198">
        <f t="shared" si="20"/>
        <v>0</v>
      </c>
      <c r="AN110" s="199"/>
      <c r="AO110" s="203">
        <f t="shared" si="15"/>
        <v>0</v>
      </c>
      <c r="AP110" s="188"/>
      <c r="AQ110" s="188"/>
    </row>
    <row r="111" spans="1:43" s="200" customFormat="1" x14ac:dyDescent="0.3">
      <c r="A111" s="188"/>
      <c r="B111" s="189" t="s">
        <v>15</v>
      </c>
      <c r="C111" s="190">
        <v>6</v>
      </c>
      <c r="D111" s="191">
        <v>2896</v>
      </c>
      <c r="E111" s="191">
        <v>5748</v>
      </c>
      <c r="F111" s="192" t="s">
        <v>878</v>
      </c>
      <c r="G111" s="192" t="s">
        <v>879</v>
      </c>
      <c r="H111" s="191">
        <v>5300</v>
      </c>
      <c r="I111" s="192" t="s">
        <v>331</v>
      </c>
      <c r="J111" s="188"/>
      <c r="K111" s="189" t="s">
        <v>112</v>
      </c>
      <c r="L111" s="189" t="s">
        <v>136</v>
      </c>
      <c r="M111" s="192" t="s">
        <v>137</v>
      </c>
      <c r="N111" s="189" t="s">
        <v>346</v>
      </c>
      <c r="O111" s="192" t="s">
        <v>347</v>
      </c>
      <c r="P111" s="189" t="s">
        <v>350</v>
      </c>
      <c r="Q111" s="192" t="s">
        <v>349</v>
      </c>
      <c r="R111" s="192" t="s">
        <v>880</v>
      </c>
      <c r="S111" s="192" t="s">
        <v>881</v>
      </c>
      <c r="T111" s="191">
        <v>8</v>
      </c>
      <c r="U111" s="189" t="s">
        <v>882</v>
      </c>
      <c r="V111" s="192" t="s">
        <v>883</v>
      </c>
      <c r="W111" s="193" t="s">
        <v>537</v>
      </c>
      <c r="X111" s="194">
        <v>15840</v>
      </c>
      <c r="Y111" s="191">
        <v>0</v>
      </c>
      <c r="Z111" s="188" t="s">
        <v>343</v>
      </c>
      <c r="AA111" s="189" t="s">
        <v>344</v>
      </c>
      <c r="AB111" s="195"/>
      <c r="AC111" s="189" t="s">
        <v>1089</v>
      </c>
      <c r="AD111" s="196">
        <f t="shared" si="16"/>
        <v>12672</v>
      </c>
      <c r="AE111" s="196">
        <f t="shared" si="18"/>
        <v>3168</v>
      </c>
      <c r="AF111" s="196">
        <f t="shared" si="17"/>
        <v>15333.119999999999</v>
      </c>
      <c r="AG111" s="196">
        <f t="shared" si="19"/>
        <v>3833.2799999999988</v>
      </c>
      <c r="AH111" s="197">
        <f t="shared" si="14"/>
        <v>19166.399999999998</v>
      </c>
      <c r="AI111" s="192" t="s">
        <v>28</v>
      </c>
      <c r="AJ111" s="188" t="s">
        <v>471</v>
      </c>
      <c r="AK111" s="188"/>
      <c r="AL111" s="202" t="s">
        <v>486</v>
      </c>
      <c r="AM111" s="198">
        <f t="shared" si="20"/>
        <v>15333.119999999999</v>
      </c>
      <c r="AN111" s="199"/>
      <c r="AO111" s="203">
        <f t="shared" si="15"/>
        <v>15333</v>
      </c>
      <c r="AP111" s="188"/>
      <c r="AQ111" s="188"/>
    </row>
    <row r="112" spans="1:43" s="200" customFormat="1" x14ac:dyDescent="0.3">
      <c r="A112" s="188"/>
      <c r="B112" s="189" t="s">
        <v>15</v>
      </c>
      <c r="C112" s="190">
        <v>6</v>
      </c>
      <c r="D112" s="191">
        <v>2896</v>
      </c>
      <c r="E112" s="191">
        <v>5748</v>
      </c>
      <c r="F112" s="192" t="s">
        <v>878</v>
      </c>
      <c r="G112" s="192" t="s">
        <v>879</v>
      </c>
      <c r="H112" s="191">
        <v>5300</v>
      </c>
      <c r="I112" s="192" t="s">
        <v>331</v>
      </c>
      <c r="J112" s="188"/>
      <c r="K112" s="189" t="s">
        <v>112</v>
      </c>
      <c r="L112" s="189" t="s">
        <v>136</v>
      </c>
      <c r="M112" s="192" t="s">
        <v>137</v>
      </c>
      <c r="N112" s="189" t="s">
        <v>346</v>
      </c>
      <c r="O112" s="192" t="s">
        <v>347</v>
      </c>
      <c r="P112" s="189" t="s">
        <v>350</v>
      </c>
      <c r="Q112" s="192" t="s">
        <v>349</v>
      </c>
      <c r="R112" s="192" t="s">
        <v>880</v>
      </c>
      <c r="S112" s="192" t="s">
        <v>881</v>
      </c>
      <c r="T112" s="191">
        <v>8</v>
      </c>
      <c r="U112" s="189" t="s">
        <v>884</v>
      </c>
      <c r="V112" s="192" t="s">
        <v>885</v>
      </c>
      <c r="W112" s="193" t="s">
        <v>537</v>
      </c>
      <c r="X112" s="194">
        <v>8690</v>
      </c>
      <c r="Y112" s="191">
        <v>0</v>
      </c>
      <c r="Z112" s="188" t="s">
        <v>343</v>
      </c>
      <c r="AA112" s="195" t="s">
        <v>344</v>
      </c>
      <c r="AB112" s="195"/>
      <c r="AC112" s="189" t="s">
        <v>1089</v>
      </c>
      <c r="AD112" s="196">
        <f t="shared" si="16"/>
        <v>6952</v>
      </c>
      <c r="AE112" s="196">
        <f t="shared" si="18"/>
        <v>1738</v>
      </c>
      <c r="AF112" s="196">
        <f t="shared" si="17"/>
        <v>8411.92</v>
      </c>
      <c r="AG112" s="196">
        <f t="shared" si="19"/>
        <v>2102.9799999999996</v>
      </c>
      <c r="AH112" s="197">
        <f t="shared" si="14"/>
        <v>10514.9</v>
      </c>
      <c r="AI112" s="192" t="s">
        <v>28</v>
      </c>
      <c r="AJ112" s="188" t="s">
        <v>471</v>
      </c>
      <c r="AK112" s="188"/>
      <c r="AL112" s="202" t="s">
        <v>488</v>
      </c>
      <c r="AM112" s="198">
        <f t="shared" si="20"/>
        <v>0</v>
      </c>
      <c r="AN112" s="199"/>
      <c r="AO112" s="203">
        <f t="shared" si="15"/>
        <v>0</v>
      </c>
      <c r="AP112" s="188"/>
      <c r="AQ112" s="188"/>
    </row>
    <row r="113" spans="1:43" s="200" customFormat="1" ht="12" customHeight="1" x14ac:dyDescent="0.3">
      <c r="A113" s="188"/>
      <c r="B113" s="189" t="s">
        <v>15</v>
      </c>
      <c r="C113" s="190">
        <v>6</v>
      </c>
      <c r="D113" s="191">
        <v>2915</v>
      </c>
      <c r="E113" s="191">
        <v>5780</v>
      </c>
      <c r="F113" s="192" t="s">
        <v>379</v>
      </c>
      <c r="G113" s="192" t="s">
        <v>380</v>
      </c>
      <c r="H113" s="191">
        <v>5310</v>
      </c>
      <c r="I113" s="192" t="s">
        <v>382</v>
      </c>
      <c r="J113" s="188"/>
      <c r="K113" s="189" t="s">
        <v>112</v>
      </c>
      <c r="L113" s="189" t="s">
        <v>67</v>
      </c>
      <c r="M113" s="192" t="s">
        <v>68</v>
      </c>
      <c r="N113" s="189" t="s">
        <v>69</v>
      </c>
      <c r="O113" s="192" t="s">
        <v>70</v>
      </c>
      <c r="P113" s="189" t="s">
        <v>140</v>
      </c>
      <c r="Q113" s="192" t="s">
        <v>139</v>
      </c>
      <c r="R113" s="192" t="s">
        <v>656</v>
      </c>
      <c r="S113" s="192" t="s">
        <v>657</v>
      </c>
      <c r="T113" s="191">
        <v>66</v>
      </c>
      <c r="U113" s="189" t="s">
        <v>658</v>
      </c>
      <c r="V113" s="192" t="s">
        <v>265</v>
      </c>
      <c r="W113" s="193" t="s">
        <v>537</v>
      </c>
      <c r="X113" s="194">
        <v>18000</v>
      </c>
      <c r="Y113" s="191">
        <v>1</v>
      </c>
      <c r="Z113" s="192"/>
      <c r="AA113" s="195" t="s">
        <v>66</v>
      </c>
      <c r="AB113" s="195"/>
      <c r="AC113" s="189" t="s">
        <v>535</v>
      </c>
      <c r="AD113" s="196">
        <f t="shared" si="16"/>
        <v>14400</v>
      </c>
      <c r="AE113" s="196">
        <f t="shared" si="18"/>
        <v>3600</v>
      </c>
      <c r="AF113" s="196">
        <f t="shared" si="17"/>
        <v>17424</v>
      </c>
      <c r="AG113" s="196">
        <f t="shared" si="19"/>
        <v>4356</v>
      </c>
      <c r="AH113" s="197">
        <f t="shared" si="14"/>
        <v>21780</v>
      </c>
      <c r="AI113" s="192" t="s">
        <v>28</v>
      </c>
      <c r="AJ113" s="188" t="s">
        <v>474</v>
      </c>
      <c r="AK113" s="188"/>
      <c r="AL113" s="202" t="s">
        <v>486</v>
      </c>
      <c r="AM113" s="198">
        <f t="shared" si="20"/>
        <v>17424</v>
      </c>
      <c r="AN113" s="199"/>
      <c r="AO113" s="203">
        <f t="shared" si="15"/>
        <v>17424</v>
      </c>
      <c r="AP113" s="188"/>
      <c r="AQ113" s="188"/>
    </row>
    <row r="114" spans="1:43" s="200" customFormat="1" x14ac:dyDescent="0.3">
      <c r="A114" s="188"/>
      <c r="B114" s="189" t="s">
        <v>15</v>
      </c>
      <c r="C114" s="190">
        <v>6</v>
      </c>
      <c r="D114" s="191">
        <v>2915</v>
      </c>
      <c r="E114" s="191">
        <v>5780</v>
      </c>
      <c r="F114" s="192" t="s">
        <v>379</v>
      </c>
      <c r="G114" s="192" t="s">
        <v>380</v>
      </c>
      <c r="H114" s="191">
        <v>5310</v>
      </c>
      <c r="I114" s="192" t="s">
        <v>382</v>
      </c>
      <c r="J114" s="188"/>
      <c r="K114" s="189" t="s">
        <v>112</v>
      </c>
      <c r="L114" s="189" t="s">
        <v>67</v>
      </c>
      <c r="M114" s="192" t="s">
        <v>68</v>
      </c>
      <c r="N114" s="189" t="s">
        <v>69</v>
      </c>
      <c r="O114" s="192" t="s">
        <v>70</v>
      </c>
      <c r="P114" s="189" t="s">
        <v>140</v>
      </c>
      <c r="Q114" s="192" t="s">
        <v>139</v>
      </c>
      <c r="R114" s="192" t="s">
        <v>656</v>
      </c>
      <c r="S114" s="192" t="s">
        <v>657</v>
      </c>
      <c r="T114" s="191">
        <v>66</v>
      </c>
      <c r="U114" s="189" t="s">
        <v>659</v>
      </c>
      <c r="V114" s="192" t="s">
        <v>77</v>
      </c>
      <c r="W114" s="193" t="s">
        <v>548</v>
      </c>
      <c r="X114" s="194">
        <v>4500</v>
      </c>
      <c r="Y114" s="191">
        <v>1</v>
      </c>
      <c r="Z114" s="192"/>
      <c r="AA114" s="195" t="s">
        <v>66</v>
      </c>
      <c r="AB114" s="195"/>
      <c r="AC114" s="189" t="s">
        <v>535</v>
      </c>
      <c r="AD114" s="196">
        <f t="shared" si="16"/>
        <v>3600</v>
      </c>
      <c r="AE114" s="196">
        <f t="shared" si="18"/>
        <v>900</v>
      </c>
      <c r="AF114" s="196">
        <f t="shared" si="17"/>
        <v>4356</v>
      </c>
      <c r="AG114" s="196">
        <f t="shared" si="19"/>
        <v>1089</v>
      </c>
      <c r="AH114" s="197">
        <f t="shared" si="14"/>
        <v>5445</v>
      </c>
      <c r="AI114" s="192" t="s">
        <v>28</v>
      </c>
      <c r="AJ114" s="188" t="s">
        <v>474</v>
      </c>
      <c r="AK114" s="188"/>
      <c r="AL114" s="202" t="s">
        <v>486</v>
      </c>
      <c r="AM114" s="198">
        <f t="shared" si="20"/>
        <v>4356</v>
      </c>
      <c r="AN114" s="199"/>
      <c r="AO114" s="203">
        <f t="shared" si="15"/>
        <v>4356</v>
      </c>
      <c r="AP114" s="188"/>
      <c r="AQ114" s="188"/>
    </row>
    <row r="115" spans="1:43" s="200" customFormat="1" x14ac:dyDescent="0.3">
      <c r="A115" s="188"/>
      <c r="B115" s="189" t="s">
        <v>15</v>
      </c>
      <c r="C115" s="190">
        <v>6</v>
      </c>
      <c r="D115" s="191">
        <v>2915</v>
      </c>
      <c r="E115" s="191">
        <v>5780</v>
      </c>
      <c r="F115" s="192" t="s">
        <v>379</v>
      </c>
      <c r="G115" s="192" t="s">
        <v>380</v>
      </c>
      <c r="H115" s="191">
        <v>5310</v>
      </c>
      <c r="I115" s="192" t="s">
        <v>382</v>
      </c>
      <c r="J115" s="188"/>
      <c r="K115" s="189" t="s">
        <v>112</v>
      </c>
      <c r="L115" s="189" t="s">
        <v>67</v>
      </c>
      <c r="M115" s="192" t="s">
        <v>68</v>
      </c>
      <c r="N115" s="189" t="s">
        <v>69</v>
      </c>
      <c r="O115" s="192" t="s">
        <v>70</v>
      </c>
      <c r="P115" s="189" t="s">
        <v>140</v>
      </c>
      <c r="Q115" s="192" t="s">
        <v>139</v>
      </c>
      <c r="R115" s="192" t="s">
        <v>656</v>
      </c>
      <c r="S115" s="192" t="s">
        <v>657</v>
      </c>
      <c r="T115" s="191">
        <v>66</v>
      </c>
      <c r="U115" s="189" t="s">
        <v>660</v>
      </c>
      <c r="V115" s="192" t="s">
        <v>77</v>
      </c>
      <c r="W115" s="193" t="s">
        <v>537</v>
      </c>
      <c r="X115" s="194">
        <v>600</v>
      </c>
      <c r="Y115" s="191">
        <v>1</v>
      </c>
      <c r="Z115" s="192"/>
      <c r="AA115" s="195" t="s">
        <v>66</v>
      </c>
      <c r="AB115" s="195"/>
      <c r="AC115" s="189" t="s">
        <v>535</v>
      </c>
      <c r="AD115" s="196">
        <f t="shared" si="16"/>
        <v>480</v>
      </c>
      <c r="AE115" s="196">
        <f t="shared" si="18"/>
        <v>120</v>
      </c>
      <c r="AF115" s="196">
        <f t="shared" si="17"/>
        <v>580.80000000000007</v>
      </c>
      <c r="AG115" s="196">
        <f t="shared" si="19"/>
        <v>145.19999999999993</v>
      </c>
      <c r="AH115" s="197">
        <f t="shared" si="14"/>
        <v>726</v>
      </c>
      <c r="AI115" s="192" t="s">
        <v>28</v>
      </c>
      <c r="AJ115" s="188" t="s">
        <v>474</v>
      </c>
      <c r="AK115" s="188"/>
      <c r="AL115" s="202" t="s">
        <v>488</v>
      </c>
      <c r="AM115" s="198">
        <f t="shared" si="20"/>
        <v>0</v>
      </c>
      <c r="AN115" s="199"/>
      <c r="AO115" s="203">
        <f t="shared" si="15"/>
        <v>0</v>
      </c>
      <c r="AP115" s="188"/>
      <c r="AQ115" s="188"/>
    </row>
    <row r="116" spans="1:43" s="200" customFormat="1" x14ac:dyDescent="0.3">
      <c r="A116" s="188"/>
      <c r="B116" s="189" t="s">
        <v>15</v>
      </c>
      <c r="C116" s="190">
        <v>6</v>
      </c>
      <c r="D116" s="191">
        <v>2915</v>
      </c>
      <c r="E116" s="191">
        <v>5780</v>
      </c>
      <c r="F116" s="192" t="s">
        <v>379</v>
      </c>
      <c r="G116" s="192" t="s">
        <v>380</v>
      </c>
      <c r="H116" s="191">
        <v>5310</v>
      </c>
      <c r="I116" s="192" t="s">
        <v>382</v>
      </c>
      <c r="J116" s="188"/>
      <c r="K116" s="189" t="s">
        <v>112</v>
      </c>
      <c r="L116" s="189" t="s">
        <v>67</v>
      </c>
      <c r="M116" s="192" t="s">
        <v>68</v>
      </c>
      <c r="N116" s="189" t="s">
        <v>69</v>
      </c>
      <c r="O116" s="192" t="s">
        <v>70</v>
      </c>
      <c r="P116" s="189" t="s">
        <v>140</v>
      </c>
      <c r="Q116" s="192" t="s">
        <v>139</v>
      </c>
      <c r="R116" s="192" t="s">
        <v>656</v>
      </c>
      <c r="S116" s="192" t="s">
        <v>657</v>
      </c>
      <c r="T116" s="191">
        <v>66</v>
      </c>
      <c r="U116" s="189" t="s">
        <v>661</v>
      </c>
      <c r="V116" s="192" t="s">
        <v>78</v>
      </c>
      <c r="W116" s="193" t="s">
        <v>537</v>
      </c>
      <c r="X116" s="194">
        <v>700</v>
      </c>
      <c r="Y116" s="191">
        <v>1</v>
      </c>
      <c r="Z116" s="192"/>
      <c r="AA116" s="195" t="s">
        <v>66</v>
      </c>
      <c r="AB116" s="195"/>
      <c r="AC116" s="189" t="s">
        <v>535</v>
      </c>
      <c r="AD116" s="196">
        <f t="shared" si="16"/>
        <v>560</v>
      </c>
      <c r="AE116" s="196">
        <f t="shared" si="18"/>
        <v>140</v>
      </c>
      <c r="AF116" s="196">
        <f t="shared" si="17"/>
        <v>677.6</v>
      </c>
      <c r="AG116" s="196">
        <f t="shared" si="19"/>
        <v>169.39999999999998</v>
      </c>
      <c r="AH116" s="197">
        <f t="shared" si="14"/>
        <v>847</v>
      </c>
      <c r="AI116" s="192" t="s">
        <v>28</v>
      </c>
      <c r="AJ116" s="188" t="s">
        <v>474</v>
      </c>
      <c r="AK116" s="188"/>
      <c r="AL116" s="202" t="s">
        <v>488</v>
      </c>
      <c r="AM116" s="198">
        <f t="shared" si="20"/>
        <v>0</v>
      </c>
      <c r="AN116" s="199"/>
      <c r="AO116" s="203">
        <f t="shared" si="15"/>
        <v>0</v>
      </c>
      <c r="AP116" s="188"/>
      <c r="AQ116" s="188"/>
    </row>
    <row r="117" spans="1:43" s="200" customFormat="1" x14ac:dyDescent="0.3">
      <c r="A117" s="188"/>
      <c r="B117" s="189" t="s">
        <v>29</v>
      </c>
      <c r="C117" s="190">
        <v>6</v>
      </c>
      <c r="D117" s="191">
        <v>2965</v>
      </c>
      <c r="E117" s="191">
        <v>5891</v>
      </c>
      <c r="F117" s="192" t="s">
        <v>127</v>
      </c>
      <c r="G117" s="192" t="s">
        <v>128</v>
      </c>
      <c r="H117" s="191">
        <v>5100</v>
      </c>
      <c r="I117" s="192" t="s">
        <v>65</v>
      </c>
      <c r="J117" s="192"/>
      <c r="K117" s="189" t="s">
        <v>20</v>
      </c>
      <c r="L117" s="189" t="s">
        <v>67</v>
      </c>
      <c r="M117" s="192" t="s">
        <v>68</v>
      </c>
      <c r="N117" s="189" t="s">
        <v>101</v>
      </c>
      <c r="O117" s="188" t="s">
        <v>102</v>
      </c>
      <c r="P117" s="189" t="s">
        <v>130</v>
      </c>
      <c r="Q117" s="192" t="s">
        <v>129</v>
      </c>
      <c r="R117" s="192" t="s">
        <v>619</v>
      </c>
      <c r="S117" s="192" t="s">
        <v>619</v>
      </c>
      <c r="T117" s="191">
        <v>143</v>
      </c>
      <c r="U117" s="189" t="s">
        <v>643</v>
      </c>
      <c r="V117" s="192" t="s">
        <v>104</v>
      </c>
      <c r="W117" s="193" t="s">
        <v>34</v>
      </c>
      <c r="X117" s="194">
        <v>4080</v>
      </c>
      <c r="Y117" s="191">
        <v>0</v>
      </c>
      <c r="Z117" s="188"/>
      <c r="AA117" s="195"/>
      <c r="AB117" s="195"/>
      <c r="AC117" s="189" t="s">
        <v>535</v>
      </c>
      <c r="AD117" s="196">
        <f t="shared" si="16"/>
        <v>3264</v>
      </c>
      <c r="AE117" s="196">
        <f t="shared" si="18"/>
        <v>816</v>
      </c>
      <c r="AF117" s="196">
        <f t="shared" si="17"/>
        <v>3949.4400000000005</v>
      </c>
      <c r="AG117" s="196">
        <f t="shared" si="19"/>
        <v>987.35999999999967</v>
      </c>
      <c r="AH117" s="197">
        <f t="shared" si="14"/>
        <v>4936.8</v>
      </c>
      <c r="AI117" s="192" t="s">
        <v>28</v>
      </c>
      <c r="AJ117" s="188" t="s">
        <v>474</v>
      </c>
      <c r="AK117" s="188"/>
      <c r="AL117" s="202" t="s">
        <v>486</v>
      </c>
      <c r="AM117" s="198">
        <f t="shared" si="20"/>
        <v>3949.4400000000005</v>
      </c>
      <c r="AN117" s="199"/>
      <c r="AO117" s="203">
        <f t="shared" si="15"/>
        <v>3949</v>
      </c>
      <c r="AP117" s="188"/>
      <c r="AQ117" s="188"/>
    </row>
    <row r="118" spans="1:43" s="200" customFormat="1" x14ac:dyDescent="0.3">
      <c r="A118" s="188"/>
      <c r="B118" s="189" t="s">
        <v>29</v>
      </c>
      <c r="C118" s="190">
        <v>6</v>
      </c>
      <c r="D118" s="191">
        <v>2965</v>
      </c>
      <c r="E118" s="191">
        <v>5891</v>
      </c>
      <c r="F118" s="192" t="s">
        <v>127</v>
      </c>
      <c r="G118" s="192" t="s">
        <v>128</v>
      </c>
      <c r="H118" s="191">
        <v>5100</v>
      </c>
      <c r="I118" s="192" t="s">
        <v>65</v>
      </c>
      <c r="J118" s="192"/>
      <c r="K118" s="189" t="s">
        <v>20</v>
      </c>
      <c r="L118" s="189" t="s">
        <v>67</v>
      </c>
      <c r="M118" s="192" t="s">
        <v>68</v>
      </c>
      <c r="N118" s="189" t="s">
        <v>101</v>
      </c>
      <c r="O118" s="192" t="s">
        <v>102</v>
      </c>
      <c r="P118" s="189" t="s">
        <v>130</v>
      </c>
      <c r="Q118" s="192" t="s">
        <v>129</v>
      </c>
      <c r="R118" s="192" t="s">
        <v>619</v>
      </c>
      <c r="S118" s="192" t="s">
        <v>619</v>
      </c>
      <c r="T118" s="191">
        <v>143</v>
      </c>
      <c r="U118" s="189" t="s">
        <v>629</v>
      </c>
      <c r="V118" s="192" t="s">
        <v>118</v>
      </c>
      <c r="W118" s="193" t="s">
        <v>39</v>
      </c>
      <c r="X118" s="194">
        <v>5000</v>
      </c>
      <c r="Y118" s="191">
        <v>0</v>
      </c>
      <c r="Z118" s="192"/>
      <c r="AA118" s="189"/>
      <c r="AB118" s="195"/>
      <c r="AC118" s="189" t="s">
        <v>535</v>
      </c>
      <c r="AD118" s="196">
        <f t="shared" si="16"/>
        <v>4000</v>
      </c>
      <c r="AE118" s="196">
        <f t="shared" si="18"/>
        <v>1000</v>
      </c>
      <c r="AF118" s="196">
        <f t="shared" si="17"/>
        <v>4840</v>
      </c>
      <c r="AG118" s="196">
        <f t="shared" si="19"/>
        <v>1210</v>
      </c>
      <c r="AH118" s="197">
        <f t="shared" si="14"/>
        <v>6050</v>
      </c>
      <c r="AI118" s="192" t="s">
        <v>28</v>
      </c>
      <c r="AJ118" s="188" t="s">
        <v>474</v>
      </c>
      <c r="AK118" s="188"/>
      <c r="AL118" s="202" t="s">
        <v>488</v>
      </c>
      <c r="AM118" s="198">
        <f t="shared" si="20"/>
        <v>0</v>
      </c>
      <c r="AN118" s="199"/>
      <c r="AO118" s="203">
        <f t="shared" si="15"/>
        <v>0</v>
      </c>
      <c r="AP118" s="188"/>
      <c r="AQ118" s="188"/>
    </row>
    <row r="119" spans="1:43" s="200" customFormat="1" ht="12" customHeight="1" x14ac:dyDescent="0.3">
      <c r="A119" s="188"/>
      <c r="B119" s="189" t="s">
        <v>29</v>
      </c>
      <c r="C119" s="190">
        <v>6</v>
      </c>
      <c r="D119" s="191">
        <v>2965</v>
      </c>
      <c r="E119" s="191">
        <v>5891</v>
      </c>
      <c r="F119" s="192" t="s">
        <v>127</v>
      </c>
      <c r="G119" s="192" t="s">
        <v>128</v>
      </c>
      <c r="H119" s="191">
        <v>5100</v>
      </c>
      <c r="I119" s="192" t="s">
        <v>65</v>
      </c>
      <c r="J119" s="188"/>
      <c r="K119" s="189" t="s">
        <v>20</v>
      </c>
      <c r="L119" s="189" t="s">
        <v>67</v>
      </c>
      <c r="M119" s="192" t="s">
        <v>68</v>
      </c>
      <c r="N119" s="189" t="s">
        <v>101</v>
      </c>
      <c r="O119" s="192" t="s">
        <v>102</v>
      </c>
      <c r="P119" s="189" t="s">
        <v>130</v>
      </c>
      <c r="Q119" s="192" t="s">
        <v>129</v>
      </c>
      <c r="R119" s="192" t="s">
        <v>619</v>
      </c>
      <c r="S119" s="192" t="s">
        <v>619</v>
      </c>
      <c r="T119" s="195">
        <v>143</v>
      </c>
      <c r="U119" s="189" t="s">
        <v>644</v>
      </c>
      <c r="V119" s="192" t="s">
        <v>645</v>
      </c>
      <c r="W119" s="193" t="s">
        <v>600</v>
      </c>
      <c r="X119" s="194">
        <v>8000</v>
      </c>
      <c r="Y119" s="191">
        <v>0</v>
      </c>
      <c r="Z119" s="192"/>
      <c r="AA119" s="195"/>
      <c r="AB119" s="195"/>
      <c r="AC119" s="189" t="s">
        <v>535</v>
      </c>
      <c r="AD119" s="196">
        <f t="shared" si="16"/>
        <v>6400</v>
      </c>
      <c r="AE119" s="196">
        <f t="shared" si="18"/>
        <v>1600</v>
      </c>
      <c r="AF119" s="196">
        <f t="shared" si="17"/>
        <v>7744</v>
      </c>
      <c r="AG119" s="196">
        <f t="shared" si="19"/>
        <v>1936</v>
      </c>
      <c r="AH119" s="197">
        <f t="shared" si="14"/>
        <v>9680</v>
      </c>
      <c r="AI119" s="192" t="s">
        <v>28</v>
      </c>
      <c r="AJ119" s="188" t="s">
        <v>474</v>
      </c>
      <c r="AK119" s="188"/>
      <c r="AL119" s="202" t="s">
        <v>486</v>
      </c>
      <c r="AM119" s="198">
        <f t="shared" si="20"/>
        <v>7744</v>
      </c>
      <c r="AN119" s="199"/>
      <c r="AO119" s="203">
        <f t="shared" si="15"/>
        <v>7744</v>
      </c>
      <c r="AP119" s="188"/>
      <c r="AQ119" s="188"/>
    </row>
    <row r="120" spans="1:43" s="200" customFormat="1" ht="12" customHeight="1" x14ac:dyDescent="0.3">
      <c r="A120" s="188"/>
      <c r="B120" s="189" t="s">
        <v>29</v>
      </c>
      <c r="C120" s="190">
        <v>6</v>
      </c>
      <c r="D120" s="191">
        <v>2965</v>
      </c>
      <c r="E120" s="191">
        <v>5891</v>
      </c>
      <c r="F120" s="192" t="s">
        <v>127</v>
      </c>
      <c r="G120" s="192" t="s">
        <v>128</v>
      </c>
      <c r="H120" s="191">
        <v>5100</v>
      </c>
      <c r="I120" s="192" t="s">
        <v>65</v>
      </c>
      <c r="J120" s="188"/>
      <c r="K120" s="189" t="s">
        <v>20</v>
      </c>
      <c r="L120" s="189" t="s">
        <v>67</v>
      </c>
      <c r="M120" s="192" t="s">
        <v>68</v>
      </c>
      <c r="N120" s="189" t="s">
        <v>101</v>
      </c>
      <c r="O120" s="192" t="s">
        <v>102</v>
      </c>
      <c r="P120" s="189" t="s">
        <v>130</v>
      </c>
      <c r="Q120" s="192" t="s">
        <v>129</v>
      </c>
      <c r="R120" s="192" t="s">
        <v>619</v>
      </c>
      <c r="S120" s="192" t="s">
        <v>619</v>
      </c>
      <c r="T120" s="195">
        <v>143</v>
      </c>
      <c r="U120" s="189" t="s">
        <v>646</v>
      </c>
      <c r="V120" s="192" t="s">
        <v>647</v>
      </c>
      <c r="W120" s="193" t="s">
        <v>161</v>
      </c>
      <c r="X120" s="194">
        <v>1400</v>
      </c>
      <c r="Y120" s="191">
        <v>0</v>
      </c>
      <c r="Z120" s="192"/>
      <c r="AA120" s="195"/>
      <c r="AB120" s="195"/>
      <c r="AC120" s="189" t="s">
        <v>535</v>
      </c>
      <c r="AD120" s="196">
        <f t="shared" si="16"/>
        <v>1120</v>
      </c>
      <c r="AE120" s="196">
        <f t="shared" si="18"/>
        <v>280</v>
      </c>
      <c r="AF120" s="196">
        <f t="shared" si="17"/>
        <v>1355.2</v>
      </c>
      <c r="AG120" s="196">
        <f t="shared" si="19"/>
        <v>338.79999999999995</v>
      </c>
      <c r="AH120" s="197">
        <f t="shared" si="14"/>
        <v>1694</v>
      </c>
      <c r="AI120" s="192" t="s">
        <v>28</v>
      </c>
      <c r="AJ120" s="188" t="s">
        <v>474</v>
      </c>
      <c r="AK120" s="188"/>
      <c r="AL120" s="202" t="s">
        <v>488</v>
      </c>
      <c r="AM120" s="198">
        <f t="shared" si="20"/>
        <v>0</v>
      </c>
      <c r="AN120" s="199"/>
      <c r="AO120" s="203">
        <f t="shared" si="15"/>
        <v>0</v>
      </c>
      <c r="AP120" s="188"/>
      <c r="AQ120" s="188"/>
    </row>
    <row r="121" spans="1:43" s="200" customFormat="1" ht="12" customHeight="1" x14ac:dyDescent="0.3">
      <c r="A121" s="188"/>
      <c r="B121" s="189" t="s">
        <v>29</v>
      </c>
      <c r="C121" s="190">
        <v>6</v>
      </c>
      <c r="D121" s="191">
        <v>2965</v>
      </c>
      <c r="E121" s="191">
        <v>5891</v>
      </c>
      <c r="F121" s="192" t="s">
        <v>127</v>
      </c>
      <c r="G121" s="192" t="s">
        <v>128</v>
      </c>
      <c r="H121" s="191">
        <v>5100</v>
      </c>
      <c r="I121" s="192" t="s">
        <v>65</v>
      </c>
      <c r="J121" s="192"/>
      <c r="K121" s="189" t="s">
        <v>20</v>
      </c>
      <c r="L121" s="189" t="s">
        <v>67</v>
      </c>
      <c r="M121" s="192" t="s">
        <v>68</v>
      </c>
      <c r="N121" s="189" t="s">
        <v>101</v>
      </c>
      <c r="O121" s="192" t="s">
        <v>102</v>
      </c>
      <c r="P121" s="189" t="s">
        <v>130</v>
      </c>
      <c r="Q121" s="192" t="s">
        <v>129</v>
      </c>
      <c r="R121" s="192" t="s">
        <v>619</v>
      </c>
      <c r="S121" s="192" t="s">
        <v>619</v>
      </c>
      <c r="T121" s="191">
        <v>143</v>
      </c>
      <c r="U121" s="189" t="s">
        <v>630</v>
      </c>
      <c r="V121" s="192" t="s">
        <v>113</v>
      </c>
      <c r="W121" s="193" t="s">
        <v>549</v>
      </c>
      <c r="X121" s="194">
        <v>9400</v>
      </c>
      <c r="Y121" s="191">
        <v>0</v>
      </c>
      <c r="Z121" s="192"/>
      <c r="AA121" s="189"/>
      <c r="AB121" s="195"/>
      <c r="AC121" s="189" t="s">
        <v>535</v>
      </c>
      <c r="AD121" s="196">
        <f t="shared" si="16"/>
        <v>7520</v>
      </c>
      <c r="AE121" s="196">
        <f t="shared" si="18"/>
        <v>1880</v>
      </c>
      <c r="AF121" s="196">
        <f t="shared" si="17"/>
        <v>9099.2000000000007</v>
      </c>
      <c r="AG121" s="196">
        <f t="shared" si="19"/>
        <v>2274.7999999999993</v>
      </c>
      <c r="AH121" s="197">
        <f t="shared" si="14"/>
        <v>11374</v>
      </c>
      <c r="AI121" s="192" t="s">
        <v>28</v>
      </c>
      <c r="AJ121" s="188" t="s">
        <v>474</v>
      </c>
      <c r="AK121" s="188"/>
      <c r="AL121" s="202" t="s">
        <v>488</v>
      </c>
      <c r="AM121" s="198">
        <f t="shared" si="20"/>
        <v>0</v>
      </c>
      <c r="AN121" s="199"/>
      <c r="AO121" s="203">
        <f t="shared" si="15"/>
        <v>0</v>
      </c>
      <c r="AP121" s="188"/>
      <c r="AQ121" s="188"/>
    </row>
    <row r="122" spans="1:43" s="200" customFormat="1" ht="12" customHeight="1" x14ac:dyDescent="0.3">
      <c r="A122" s="188"/>
      <c r="B122" s="189" t="s">
        <v>29</v>
      </c>
      <c r="C122" s="190">
        <v>6</v>
      </c>
      <c r="D122" s="191">
        <v>2965</v>
      </c>
      <c r="E122" s="191">
        <v>5891</v>
      </c>
      <c r="F122" s="192" t="s">
        <v>127</v>
      </c>
      <c r="G122" s="192" t="s">
        <v>128</v>
      </c>
      <c r="H122" s="191">
        <v>5100</v>
      </c>
      <c r="I122" s="192" t="s">
        <v>65</v>
      </c>
      <c r="J122" s="192"/>
      <c r="K122" s="189" t="s">
        <v>20</v>
      </c>
      <c r="L122" s="189" t="s">
        <v>67</v>
      </c>
      <c r="M122" s="192" t="s">
        <v>68</v>
      </c>
      <c r="N122" s="189" t="s">
        <v>101</v>
      </c>
      <c r="O122" s="192" t="s">
        <v>102</v>
      </c>
      <c r="P122" s="189" t="s">
        <v>130</v>
      </c>
      <c r="Q122" s="192" t="s">
        <v>129</v>
      </c>
      <c r="R122" s="192" t="s">
        <v>619</v>
      </c>
      <c r="S122" s="192" t="s">
        <v>619</v>
      </c>
      <c r="T122" s="191">
        <v>143</v>
      </c>
      <c r="U122" s="189" t="s">
        <v>631</v>
      </c>
      <c r="V122" s="192" t="s">
        <v>616</v>
      </c>
      <c r="W122" s="193" t="s">
        <v>34</v>
      </c>
      <c r="X122" s="194">
        <v>2880</v>
      </c>
      <c r="Y122" s="191">
        <v>0</v>
      </c>
      <c r="Z122" s="192"/>
      <c r="AA122" s="189"/>
      <c r="AB122" s="195"/>
      <c r="AC122" s="189" t="s">
        <v>535</v>
      </c>
      <c r="AD122" s="196">
        <f t="shared" si="16"/>
        <v>2304</v>
      </c>
      <c r="AE122" s="196">
        <f t="shared" si="18"/>
        <v>576</v>
      </c>
      <c r="AF122" s="196">
        <f t="shared" si="17"/>
        <v>2787.84</v>
      </c>
      <c r="AG122" s="196">
        <f t="shared" si="19"/>
        <v>696.95999999999958</v>
      </c>
      <c r="AH122" s="197">
        <f t="shared" si="14"/>
        <v>3484.7999999999997</v>
      </c>
      <c r="AI122" s="192" t="s">
        <v>28</v>
      </c>
      <c r="AJ122" s="188" t="s">
        <v>474</v>
      </c>
      <c r="AK122" s="188"/>
      <c r="AL122" s="202" t="s">
        <v>488</v>
      </c>
      <c r="AM122" s="198">
        <f t="shared" si="20"/>
        <v>0</v>
      </c>
      <c r="AN122" s="199"/>
      <c r="AO122" s="203">
        <f t="shared" si="15"/>
        <v>0</v>
      </c>
      <c r="AP122" s="188"/>
      <c r="AQ122" s="188"/>
    </row>
    <row r="123" spans="1:43" s="200" customFormat="1" ht="12" customHeight="1" x14ac:dyDescent="0.3">
      <c r="A123" s="188"/>
      <c r="B123" s="189" t="s">
        <v>29</v>
      </c>
      <c r="C123" s="190">
        <v>6</v>
      </c>
      <c r="D123" s="191">
        <v>2965</v>
      </c>
      <c r="E123" s="191">
        <v>5891</v>
      </c>
      <c r="F123" s="192" t="s">
        <v>127</v>
      </c>
      <c r="G123" s="192" t="s">
        <v>128</v>
      </c>
      <c r="H123" s="191">
        <v>5100</v>
      </c>
      <c r="I123" s="192" t="s">
        <v>65</v>
      </c>
      <c r="J123" s="192"/>
      <c r="K123" s="189" t="s">
        <v>20</v>
      </c>
      <c r="L123" s="189" t="s">
        <v>67</v>
      </c>
      <c r="M123" s="192" t="s">
        <v>68</v>
      </c>
      <c r="N123" s="189" t="s">
        <v>101</v>
      </c>
      <c r="O123" s="192" t="s">
        <v>102</v>
      </c>
      <c r="P123" s="189" t="s">
        <v>130</v>
      </c>
      <c r="Q123" s="192" t="s">
        <v>129</v>
      </c>
      <c r="R123" s="192" t="s">
        <v>619</v>
      </c>
      <c r="S123" s="192" t="s">
        <v>619</v>
      </c>
      <c r="T123" s="191">
        <v>143</v>
      </c>
      <c r="U123" s="189" t="s">
        <v>632</v>
      </c>
      <c r="V123" s="192" t="s">
        <v>116</v>
      </c>
      <c r="W123" s="193" t="s">
        <v>633</v>
      </c>
      <c r="X123" s="194">
        <v>4200</v>
      </c>
      <c r="Y123" s="191">
        <v>0</v>
      </c>
      <c r="Z123" s="192"/>
      <c r="AA123" s="189"/>
      <c r="AB123" s="195"/>
      <c r="AC123" s="189" t="s">
        <v>535</v>
      </c>
      <c r="AD123" s="196">
        <f t="shared" si="16"/>
        <v>3360</v>
      </c>
      <c r="AE123" s="196">
        <f t="shared" si="18"/>
        <v>840</v>
      </c>
      <c r="AF123" s="196">
        <f t="shared" si="17"/>
        <v>4065.6000000000004</v>
      </c>
      <c r="AG123" s="196">
        <f t="shared" si="19"/>
        <v>1016.3999999999996</v>
      </c>
      <c r="AH123" s="197">
        <f t="shared" si="14"/>
        <v>5082</v>
      </c>
      <c r="AI123" s="192" t="s">
        <v>28</v>
      </c>
      <c r="AJ123" s="188" t="s">
        <v>474</v>
      </c>
      <c r="AK123" s="188"/>
      <c r="AL123" s="202" t="s">
        <v>488</v>
      </c>
      <c r="AM123" s="198">
        <f t="shared" si="20"/>
        <v>0</v>
      </c>
      <c r="AN123" s="199"/>
      <c r="AO123" s="203">
        <f t="shared" si="15"/>
        <v>0</v>
      </c>
      <c r="AP123" s="188"/>
      <c r="AQ123" s="188"/>
    </row>
    <row r="124" spans="1:43" s="200" customFormat="1" ht="12" customHeight="1" x14ac:dyDescent="0.3">
      <c r="A124" s="188"/>
      <c r="B124" s="189" t="s">
        <v>29</v>
      </c>
      <c r="C124" s="190">
        <v>6</v>
      </c>
      <c r="D124" s="191">
        <v>2965</v>
      </c>
      <c r="E124" s="191">
        <v>5891</v>
      </c>
      <c r="F124" s="192" t="s">
        <v>127</v>
      </c>
      <c r="G124" s="192" t="s">
        <v>128</v>
      </c>
      <c r="H124" s="191">
        <v>5100</v>
      </c>
      <c r="I124" s="192" t="s">
        <v>65</v>
      </c>
      <c r="J124" s="192"/>
      <c r="K124" s="189" t="s">
        <v>20</v>
      </c>
      <c r="L124" s="189" t="s">
        <v>67</v>
      </c>
      <c r="M124" s="192" t="s">
        <v>68</v>
      </c>
      <c r="N124" s="189" t="s">
        <v>101</v>
      </c>
      <c r="O124" s="192" t="s">
        <v>102</v>
      </c>
      <c r="P124" s="189" t="s">
        <v>130</v>
      </c>
      <c r="Q124" s="192" t="s">
        <v>129</v>
      </c>
      <c r="R124" s="192" t="s">
        <v>619</v>
      </c>
      <c r="S124" s="192" t="s">
        <v>619</v>
      </c>
      <c r="T124" s="191">
        <v>143</v>
      </c>
      <c r="U124" s="189" t="s">
        <v>634</v>
      </c>
      <c r="V124" s="192" t="s">
        <v>108</v>
      </c>
      <c r="W124" s="193" t="s">
        <v>39</v>
      </c>
      <c r="X124" s="194">
        <v>3400</v>
      </c>
      <c r="Y124" s="191">
        <v>0</v>
      </c>
      <c r="Z124" s="192"/>
      <c r="AA124" s="189"/>
      <c r="AB124" s="195"/>
      <c r="AC124" s="189" t="s">
        <v>535</v>
      </c>
      <c r="AD124" s="196">
        <f t="shared" si="16"/>
        <v>2720</v>
      </c>
      <c r="AE124" s="196">
        <f t="shared" si="18"/>
        <v>680</v>
      </c>
      <c r="AF124" s="196">
        <f t="shared" si="17"/>
        <v>3291.2000000000003</v>
      </c>
      <c r="AG124" s="196">
        <f t="shared" si="19"/>
        <v>822.79999999999973</v>
      </c>
      <c r="AH124" s="197">
        <f t="shared" si="14"/>
        <v>4114</v>
      </c>
      <c r="AI124" s="192" t="s">
        <v>28</v>
      </c>
      <c r="AJ124" s="188" t="s">
        <v>474</v>
      </c>
      <c r="AK124" s="188"/>
      <c r="AL124" s="202" t="s">
        <v>488</v>
      </c>
      <c r="AM124" s="198">
        <f t="shared" si="20"/>
        <v>0</v>
      </c>
      <c r="AN124" s="199"/>
      <c r="AO124" s="203">
        <f t="shared" si="15"/>
        <v>0</v>
      </c>
      <c r="AP124" s="188"/>
      <c r="AQ124" s="188"/>
    </row>
    <row r="125" spans="1:43" s="200" customFormat="1" ht="12" customHeight="1" x14ac:dyDescent="0.3">
      <c r="A125" s="188"/>
      <c r="B125" s="189" t="s">
        <v>29</v>
      </c>
      <c r="C125" s="190">
        <v>6</v>
      </c>
      <c r="D125" s="191">
        <v>2965</v>
      </c>
      <c r="E125" s="191">
        <v>5891</v>
      </c>
      <c r="F125" s="192" t="s">
        <v>127</v>
      </c>
      <c r="G125" s="192" t="s">
        <v>128</v>
      </c>
      <c r="H125" s="191">
        <v>5100</v>
      </c>
      <c r="I125" s="192" t="s">
        <v>65</v>
      </c>
      <c r="J125" s="192"/>
      <c r="K125" s="189" t="s">
        <v>20</v>
      </c>
      <c r="L125" s="189" t="s">
        <v>67</v>
      </c>
      <c r="M125" s="192" t="s">
        <v>68</v>
      </c>
      <c r="N125" s="189" t="s">
        <v>101</v>
      </c>
      <c r="O125" s="192" t="s">
        <v>102</v>
      </c>
      <c r="P125" s="189" t="s">
        <v>130</v>
      </c>
      <c r="Q125" s="192" t="s">
        <v>129</v>
      </c>
      <c r="R125" s="192" t="s">
        <v>619</v>
      </c>
      <c r="S125" s="192" t="s">
        <v>619</v>
      </c>
      <c r="T125" s="191">
        <v>143</v>
      </c>
      <c r="U125" s="189" t="s">
        <v>635</v>
      </c>
      <c r="V125" s="192" t="s">
        <v>636</v>
      </c>
      <c r="W125" s="193" t="s">
        <v>34</v>
      </c>
      <c r="X125" s="194">
        <v>2400</v>
      </c>
      <c r="Y125" s="191">
        <v>0</v>
      </c>
      <c r="Z125" s="192"/>
      <c r="AA125" s="189"/>
      <c r="AB125" s="195"/>
      <c r="AC125" s="189" t="s">
        <v>535</v>
      </c>
      <c r="AD125" s="196">
        <f t="shared" si="16"/>
        <v>1920</v>
      </c>
      <c r="AE125" s="196">
        <f t="shared" si="18"/>
        <v>480</v>
      </c>
      <c r="AF125" s="196">
        <f t="shared" si="17"/>
        <v>2323.2000000000003</v>
      </c>
      <c r="AG125" s="196">
        <f t="shared" si="19"/>
        <v>580.79999999999973</v>
      </c>
      <c r="AH125" s="197">
        <f t="shared" si="14"/>
        <v>2904</v>
      </c>
      <c r="AI125" s="192" t="s">
        <v>28</v>
      </c>
      <c r="AJ125" s="188" t="s">
        <v>474</v>
      </c>
      <c r="AK125" s="188"/>
      <c r="AL125" s="202" t="s">
        <v>488</v>
      </c>
      <c r="AM125" s="198">
        <f t="shared" si="20"/>
        <v>0</v>
      </c>
      <c r="AN125" s="199"/>
      <c r="AO125" s="203">
        <f t="shared" si="15"/>
        <v>0</v>
      </c>
      <c r="AP125" s="188"/>
      <c r="AQ125" s="188"/>
    </row>
    <row r="126" spans="1:43" s="200" customFormat="1" ht="12" customHeight="1" x14ac:dyDescent="0.3">
      <c r="A126" s="188"/>
      <c r="B126" s="189" t="s">
        <v>29</v>
      </c>
      <c r="C126" s="190">
        <v>6</v>
      </c>
      <c r="D126" s="191">
        <v>2965</v>
      </c>
      <c r="E126" s="191">
        <v>5891</v>
      </c>
      <c r="F126" s="192" t="s">
        <v>127</v>
      </c>
      <c r="G126" s="192" t="s">
        <v>128</v>
      </c>
      <c r="H126" s="191">
        <v>5100</v>
      </c>
      <c r="I126" s="192" t="s">
        <v>65</v>
      </c>
      <c r="J126" s="192"/>
      <c r="K126" s="189" t="s">
        <v>20</v>
      </c>
      <c r="L126" s="189" t="s">
        <v>67</v>
      </c>
      <c r="M126" s="192" t="s">
        <v>68</v>
      </c>
      <c r="N126" s="189" t="s">
        <v>101</v>
      </c>
      <c r="O126" s="192" t="s">
        <v>102</v>
      </c>
      <c r="P126" s="189" t="s">
        <v>130</v>
      </c>
      <c r="Q126" s="192" t="s">
        <v>129</v>
      </c>
      <c r="R126" s="192" t="s">
        <v>619</v>
      </c>
      <c r="S126" s="192" t="s">
        <v>619</v>
      </c>
      <c r="T126" s="191">
        <v>143</v>
      </c>
      <c r="U126" s="189" t="s">
        <v>637</v>
      </c>
      <c r="V126" s="192" t="s">
        <v>638</v>
      </c>
      <c r="W126" s="193" t="s">
        <v>549</v>
      </c>
      <c r="X126" s="194">
        <v>8000</v>
      </c>
      <c r="Y126" s="191">
        <v>0</v>
      </c>
      <c r="Z126" s="192"/>
      <c r="AA126" s="189"/>
      <c r="AB126" s="195"/>
      <c r="AC126" s="189" t="s">
        <v>535</v>
      </c>
      <c r="AD126" s="196">
        <f t="shared" si="16"/>
        <v>6400</v>
      </c>
      <c r="AE126" s="196">
        <f t="shared" si="18"/>
        <v>1600</v>
      </c>
      <c r="AF126" s="196">
        <f t="shared" si="17"/>
        <v>7744</v>
      </c>
      <c r="AG126" s="196">
        <f t="shared" si="19"/>
        <v>1936</v>
      </c>
      <c r="AH126" s="197">
        <f t="shared" si="14"/>
        <v>9680</v>
      </c>
      <c r="AI126" s="192" t="s">
        <v>28</v>
      </c>
      <c r="AJ126" s="188" t="s">
        <v>474</v>
      </c>
      <c r="AK126" s="188"/>
      <c r="AL126" s="202" t="s">
        <v>488</v>
      </c>
      <c r="AM126" s="198">
        <f t="shared" si="20"/>
        <v>0</v>
      </c>
      <c r="AN126" s="199"/>
      <c r="AO126" s="203">
        <f t="shared" si="15"/>
        <v>0</v>
      </c>
      <c r="AP126" s="188"/>
      <c r="AQ126" s="188"/>
    </row>
    <row r="127" spans="1:43" s="200" customFormat="1" ht="12" customHeight="1" x14ac:dyDescent="0.3">
      <c r="A127" s="188"/>
      <c r="B127" s="189" t="s">
        <v>29</v>
      </c>
      <c r="C127" s="190">
        <v>6</v>
      </c>
      <c r="D127" s="191">
        <v>2965</v>
      </c>
      <c r="E127" s="191">
        <v>5891</v>
      </c>
      <c r="F127" s="192" t="s">
        <v>127</v>
      </c>
      <c r="G127" s="192" t="s">
        <v>128</v>
      </c>
      <c r="H127" s="191">
        <v>5100</v>
      </c>
      <c r="I127" s="192" t="s">
        <v>65</v>
      </c>
      <c r="J127" s="192"/>
      <c r="K127" s="189" t="s">
        <v>20</v>
      </c>
      <c r="L127" s="189" t="s">
        <v>67</v>
      </c>
      <c r="M127" s="192" t="s">
        <v>68</v>
      </c>
      <c r="N127" s="189" t="s">
        <v>101</v>
      </c>
      <c r="O127" s="192" t="s">
        <v>102</v>
      </c>
      <c r="P127" s="189" t="s">
        <v>130</v>
      </c>
      <c r="Q127" s="192" t="s">
        <v>129</v>
      </c>
      <c r="R127" s="192" t="s">
        <v>619</v>
      </c>
      <c r="S127" s="192" t="s">
        <v>619</v>
      </c>
      <c r="T127" s="191">
        <v>143</v>
      </c>
      <c r="U127" s="189" t="s">
        <v>639</v>
      </c>
      <c r="V127" s="192" t="s">
        <v>640</v>
      </c>
      <c r="W127" s="193" t="s">
        <v>628</v>
      </c>
      <c r="X127" s="194">
        <v>975</v>
      </c>
      <c r="Y127" s="191">
        <v>0</v>
      </c>
      <c r="Z127" s="192"/>
      <c r="AA127" s="189"/>
      <c r="AB127" s="195"/>
      <c r="AC127" s="189" t="s">
        <v>535</v>
      </c>
      <c r="AD127" s="196">
        <f t="shared" si="16"/>
        <v>780</v>
      </c>
      <c r="AE127" s="196">
        <f t="shared" si="18"/>
        <v>195</v>
      </c>
      <c r="AF127" s="196">
        <f t="shared" si="17"/>
        <v>943.80000000000007</v>
      </c>
      <c r="AG127" s="196">
        <f t="shared" si="19"/>
        <v>235.94999999999993</v>
      </c>
      <c r="AH127" s="197">
        <f t="shared" si="14"/>
        <v>1179.75</v>
      </c>
      <c r="AI127" s="192" t="s">
        <v>28</v>
      </c>
      <c r="AJ127" s="188" t="s">
        <v>474</v>
      </c>
      <c r="AK127" s="188"/>
      <c r="AL127" s="202" t="s">
        <v>488</v>
      </c>
      <c r="AM127" s="198">
        <f t="shared" si="20"/>
        <v>0</v>
      </c>
      <c r="AN127" s="199"/>
      <c r="AO127" s="203">
        <f t="shared" si="15"/>
        <v>0</v>
      </c>
      <c r="AP127" s="188"/>
      <c r="AQ127" s="188"/>
    </row>
    <row r="128" spans="1:43" s="200" customFormat="1" ht="12" customHeight="1" x14ac:dyDescent="0.3">
      <c r="A128" s="188"/>
      <c r="B128" s="189" t="s">
        <v>29</v>
      </c>
      <c r="C128" s="190">
        <v>6</v>
      </c>
      <c r="D128" s="191">
        <v>2965</v>
      </c>
      <c r="E128" s="191">
        <v>5891</v>
      </c>
      <c r="F128" s="192" t="s">
        <v>127</v>
      </c>
      <c r="G128" s="192" t="s">
        <v>128</v>
      </c>
      <c r="H128" s="191">
        <v>5100</v>
      </c>
      <c r="I128" s="192" t="s">
        <v>65</v>
      </c>
      <c r="J128" s="192"/>
      <c r="K128" s="189" t="s">
        <v>20</v>
      </c>
      <c r="L128" s="189" t="s">
        <v>67</v>
      </c>
      <c r="M128" s="192" t="s">
        <v>68</v>
      </c>
      <c r="N128" s="189" t="s">
        <v>101</v>
      </c>
      <c r="O128" s="192" t="s">
        <v>102</v>
      </c>
      <c r="P128" s="189" t="s">
        <v>130</v>
      </c>
      <c r="Q128" s="192" t="s">
        <v>129</v>
      </c>
      <c r="R128" s="192" t="s">
        <v>619</v>
      </c>
      <c r="S128" s="192" t="s">
        <v>619</v>
      </c>
      <c r="T128" s="191">
        <v>143</v>
      </c>
      <c r="U128" s="189" t="s">
        <v>641</v>
      </c>
      <c r="V128" s="192" t="s">
        <v>642</v>
      </c>
      <c r="W128" s="193" t="s">
        <v>76</v>
      </c>
      <c r="X128" s="194">
        <v>2500</v>
      </c>
      <c r="Y128" s="191">
        <v>0</v>
      </c>
      <c r="Z128" s="192"/>
      <c r="AA128" s="189"/>
      <c r="AB128" s="195"/>
      <c r="AC128" s="189" t="s">
        <v>535</v>
      </c>
      <c r="AD128" s="196">
        <f t="shared" si="16"/>
        <v>2000</v>
      </c>
      <c r="AE128" s="196">
        <f t="shared" si="18"/>
        <v>500</v>
      </c>
      <c r="AF128" s="196">
        <f t="shared" si="17"/>
        <v>2420</v>
      </c>
      <c r="AG128" s="196">
        <f t="shared" si="19"/>
        <v>605</v>
      </c>
      <c r="AH128" s="197">
        <f t="shared" si="14"/>
        <v>3025</v>
      </c>
      <c r="AI128" s="192" t="s">
        <v>28</v>
      </c>
      <c r="AJ128" s="188" t="s">
        <v>474</v>
      </c>
      <c r="AK128" s="188"/>
      <c r="AL128" s="202" t="s">
        <v>486</v>
      </c>
      <c r="AM128" s="198">
        <f t="shared" si="20"/>
        <v>2420</v>
      </c>
      <c r="AN128" s="199"/>
      <c r="AO128" s="203">
        <f t="shared" si="15"/>
        <v>2420</v>
      </c>
      <c r="AP128" s="188"/>
      <c r="AQ128" s="188"/>
    </row>
    <row r="129" spans="1:43" s="200" customFormat="1" ht="12" customHeight="1" x14ac:dyDescent="0.3">
      <c r="A129" s="188"/>
      <c r="B129" s="189" t="s">
        <v>29</v>
      </c>
      <c r="C129" s="190">
        <v>6</v>
      </c>
      <c r="D129" s="191">
        <v>2965</v>
      </c>
      <c r="E129" s="191">
        <v>5891</v>
      </c>
      <c r="F129" s="192" t="s">
        <v>127</v>
      </c>
      <c r="G129" s="192" t="s">
        <v>128</v>
      </c>
      <c r="H129" s="191">
        <v>5100</v>
      </c>
      <c r="I129" s="192" t="s">
        <v>65</v>
      </c>
      <c r="J129" s="192"/>
      <c r="K129" s="189" t="s">
        <v>112</v>
      </c>
      <c r="L129" s="189" t="s">
        <v>67</v>
      </c>
      <c r="M129" s="192" t="s">
        <v>68</v>
      </c>
      <c r="N129" s="189" t="s">
        <v>101</v>
      </c>
      <c r="O129" s="192" t="s">
        <v>102</v>
      </c>
      <c r="P129" s="189" t="s">
        <v>122</v>
      </c>
      <c r="Q129" s="192" t="s">
        <v>121</v>
      </c>
      <c r="R129" s="192" t="s">
        <v>619</v>
      </c>
      <c r="S129" s="192" t="s">
        <v>619</v>
      </c>
      <c r="T129" s="191">
        <v>143</v>
      </c>
      <c r="U129" s="189" t="s">
        <v>620</v>
      </c>
      <c r="V129" s="192" t="s">
        <v>162</v>
      </c>
      <c r="W129" s="193" t="s">
        <v>546</v>
      </c>
      <c r="X129" s="194">
        <v>6000</v>
      </c>
      <c r="Y129" s="191">
        <v>0</v>
      </c>
      <c r="Z129" s="188"/>
      <c r="AA129" s="189"/>
      <c r="AB129" s="195"/>
      <c r="AC129" s="189" t="s">
        <v>535</v>
      </c>
      <c r="AD129" s="196">
        <f t="shared" si="16"/>
        <v>4800</v>
      </c>
      <c r="AE129" s="196">
        <f t="shared" si="18"/>
        <v>1200</v>
      </c>
      <c r="AF129" s="196">
        <f t="shared" si="17"/>
        <v>5808</v>
      </c>
      <c r="AG129" s="196">
        <f t="shared" si="19"/>
        <v>1452</v>
      </c>
      <c r="AH129" s="197">
        <f t="shared" si="14"/>
        <v>7260</v>
      </c>
      <c r="AI129" s="192" t="s">
        <v>28</v>
      </c>
      <c r="AJ129" s="188" t="s">
        <v>474</v>
      </c>
      <c r="AK129" s="188"/>
      <c r="AL129" s="202" t="s">
        <v>488</v>
      </c>
      <c r="AM129" s="198">
        <f t="shared" si="20"/>
        <v>0</v>
      </c>
      <c r="AN129" s="199"/>
      <c r="AO129" s="203">
        <f t="shared" si="15"/>
        <v>0</v>
      </c>
      <c r="AP129" s="188"/>
      <c r="AQ129" s="188"/>
    </row>
    <row r="130" spans="1:43" s="200" customFormat="1" ht="12" customHeight="1" x14ac:dyDescent="0.3">
      <c r="A130" s="188"/>
      <c r="B130" s="189" t="s">
        <v>29</v>
      </c>
      <c r="C130" s="190">
        <v>6</v>
      </c>
      <c r="D130" s="191">
        <v>2970</v>
      </c>
      <c r="E130" s="191">
        <v>5900</v>
      </c>
      <c r="F130" s="192" t="s">
        <v>62</v>
      </c>
      <c r="G130" s="192" t="s">
        <v>63</v>
      </c>
      <c r="H130" s="191">
        <v>5100</v>
      </c>
      <c r="I130" s="192" t="s">
        <v>65</v>
      </c>
      <c r="J130" s="188" t="s">
        <v>48</v>
      </c>
      <c r="K130" s="189"/>
      <c r="L130" s="189" t="s">
        <v>416</v>
      </c>
      <c r="M130" s="192" t="s">
        <v>417</v>
      </c>
      <c r="N130" s="189" t="s">
        <v>120</v>
      </c>
      <c r="O130" s="192" t="s">
        <v>433</v>
      </c>
      <c r="P130" s="189" t="s">
        <v>439</v>
      </c>
      <c r="Q130" s="192" t="s">
        <v>1088</v>
      </c>
      <c r="R130" s="192" t="s">
        <v>1077</v>
      </c>
      <c r="S130" s="192" t="s">
        <v>1078</v>
      </c>
      <c r="T130" s="191">
        <v>26</v>
      </c>
      <c r="U130" s="189" t="s">
        <v>1079</v>
      </c>
      <c r="V130" s="192" t="s">
        <v>431</v>
      </c>
      <c r="W130" s="193" t="s">
        <v>537</v>
      </c>
      <c r="X130" s="194">
        <v>11000</v>
      </c>
      <c r="Y130" s="191">
        <v>0</v>
      </c>
      <c r="Z130" s="188" t="s">
        <v>420</v>
      </c>
      <c r="AA130" s="189" t="s">
        <v>421</v>
      </c>
      <c r="AB130" s="195"/>
      <c r="AC130" s="189" t="s">
        <v>535</v>
      </c>
      <c r="AD130" s="196">
        <f t="shared" si="16"/>
        <v>8800</v>
      </c>
      <c r="AE130" s="196">
        <f t="shared" si="18"/>
        <v>2200</v>
      </c>
      <c r="AF130" s="196">
        <f t="shared" si="17"/>
        <v>10648</v>
      </c>
      <c r="AG130" s="196">
        <f t="shared" si="19"/>
        <v>2662</v>
      </c>
      <c r="AH130" s="197">
        <f t="shared" si="14"/>
        <v>13310</v>
      </c>
      <c r="AI130" s="192" t="s">
        <v>28</v>
      </c>
      <c r="AJ130" s="188" t="s">
        <v>474</v>
      </c>
      <c r="AK130" s="188"/>
      <c r="AL130" s="202" t="s">
        <v>488</v>
      </c>
      <c r="AM130" s="198">
        <f t="shared" si="20"/>
        <v>0</v>
      </c>
      <c r="AN130" s="199"/>
      <c r="AO130" s="203">
        <f t="shared" si="15"/>
        <v>0</v>
      </c>
      <c r="AP130" s="188"/>
      <c r="AQ130" s="188"/>
    </row>
    <row r="131" spans="1:43" s="200" customFormat="1" ht="12" customHeight="1" x14ac:dyDescent="0.3">
      <c r="A131" s="188"/>
      <c r="B131" s="189" t="s">
        <v>29</v>
      </c>
      <c r="C131" s="190">
        <v>6</v>
      </c>
      <c r="D131" s="191">
        <v>2970</v>
      </c>
      <c r="E131" s="191">
        <v>5900</v>
      </c>
      <c r="F131" s="192" t="s">
        <v>62</v>
      </c>
      <c r="G131" s="192" t="s">
        <v>63</v>
      </c>
      <c r="H131" s="191">
        <v>5100</v>
      </c>
      <c r="I131" s="192" t="s">
        <v>65</v>
      </c>
      <c r="J131" s="188" t="s">
        <v>48</v>
      </c>
      <c r="K131" s="189" t="s">
        <v>84</v>
      </c>
      <c r="L131" s="189" t="s">
        <v>136</v>
      </c>
      <c r="M131" s="192" t="s">
        <v>137</v>
      </c>
      <c r="N131" s="189" t="s">
        <v>39</v>
      </c>
      <c r="O131" s="192"/>
      <c r="P131" s="189" t="s">
        <v>410</v>
      </c>
      <c r="Q131" s="192" t="s">
        <v>409</v>
      </c>
      <c r="R131" s="192" t="s">
        <v>980</v>
      </c>
      <c r="S131" s="192" t="s">
        <v>981</v>
      </c>
      <c r="T131" s="191">
        <v>10</v>
      </c>
      <c r="U131" s="189" t="s">
        <v>982</v>
      </c>
      <c r="V131" s="192" t="s">
        <v>983</v>
      </c>
      <c r="W131" s="193" t="s">
        <v>537</v>
      </c>
      <c r="X131" s="194">
        <v>7000</v>
      </c>
      <c r="Y131" s="191">
        <v>0</v>
      </c>
      <c r="Z131" s="192"/>
      <c r="AA131" s="195"/>
      <c r="AB131" s="189"/>
      <c r="AC131" s="189" t="s">
        <v>535</v>
      </c>
      <c r="AD131" s="196">
        <f t="shared" si="16"/>
        <v>5600</v>
      </c>
      <c r="AE131" s="196">
        <f t="shared" si="18"/>
        <v>1400</v>
      </c>
      <c r="AF131" s="196">
        <f t="shared" si="17"/>
        <v>6776</v>
      </c>
      <c r="AG131" s="196">
        <f t="shared" si="19"/>
        <v>1694</v>
      </c>
      <c r="AH131" s="197">
        <f t="shared" si="14"/>
        <v>8470</v>
      </c>
      <c r="AI131" s="192" t="s">
        <v>28</v>
      </c>
      <c r="AJ131" s="188" t="s">
        <v>471</v>
      </c>
      <c r="AK131" s="188"/>
      <c r="AL131" s="202" t="s">
        <v>488</v>
      </c>
      <c r="AM131" s="198">
        <f t="shared" si="20"/>
        <v>0</v>
      </c>
      <c r="AN131" s="199"/>
      <c r="AO131" s="203">
        <f t="shared" si="15"/>
        <v>0</v>
      </c>
      <c r="AP131" s="188"/>
      <c r="AQ131" s="188"/>
    </row>
    <row r="132" spans="1:43" s="200" customFormat="1" ht="12" customHeight="1" x14ac:dyDescent="0.3">
      <c r="A132" s="188"/>
      <c r="B132" s="189" t="s">
        <v>29</v>
      </c>
      <c r="C132" s="190">
        <v>6</v>
      </c>
      <c r="D132" s="191">
        <v>2970</v>
      </c>
      <c r="E132" s="191">
        <v>5900</v>
      </c>
      <c r="F132" s="192" t="s">
        <v>62</v>
      </c>
      <c r="G132" s="192" t="s">
        <v>63</v>
      </c>
      <c r="H132" s="191">
        <v>5100</v>
      </c>
      <c r="I132" s="192" t="s">
        <v>65</v>
      </c>
      <c r="J132" s="188" t="s">
        <v>48</v>
      </c>
      <c r="K132" s="189" t="s">
        <v>48</v>
      </c>
      <c r="L132" s="189" t="s">
        <v>49</v>
      </c>
      <c r="M132" s="192" t="s">
        <v>50</v>
      </c>
      <c r="N132" s="189" t="s">
        <v>51</v>
      </c>
      <c r="O132" s="192" t="s">
        <v>52</v>
      </c>
      <c r="P132" s="189" t="s">
        <v>53</v>
      </c>
      <c r="Q132" s="192" t="s">
        <v>47</v>
      </c>
      <c r="R132" s="192" t="s">
        <v>597</v>
      </c>
      <c r="S132" s="192" t="s">
        <v>598</v>
      </c>
      <c r="T132" s="191">
        <v>10</v>
      </c>
      <c r="U132" s="189" t="s">
        <v>599</v>
      </c>
      <c r="V132" s="192" t="s">
        <v>64</v>
      </c>
      <c r="W132" s="193" t="s">
        <v>537</v>
      </c>
      <c r="X132" s="194">
        <v>4000</v>
      </c>
      <c r="Y132" s="191">
        <v>1</v>
      </c>
      <c r="Z132" s="192" t="s">
        <v>45</v>
      </c>
      <c r="AA132" s="195" t="s">
        <v>46</v>
      </c>
      <c r="AB132" s="195"/>
      <c r="AC132" s="189" t="s">
        <v>535</v>
      </c>
      <c r="AD132" s="196">
        <f t="shared" si="16"/>
        <v>3200</v>
      </c>
      <c r="AE132" s="196">
        <f t="shared" si="18"/>
        <v>800</v>
      </c>
      <c r="AF132" s="196">
        <f t="shared" si="17"/>
        <v>3872</v>
      </c>
      <c r="AG132" s="196">
        <f t="shared" si="19"/>
        <v>968</v>
      </c>
      <c r="AH132" s="197">
        <f t="shared" si="14"/>
        <v>4840</v>
      </c>
      <c r="AI132" s="192" t="s">
        <v>28</v>
      </c>
      <c r="AJ132" s="188" t="s">
        <v>474</v>
      </c>
      <c r="AK132" s="188"/>
      <c r="AL132" s="202" t="s">
        <v>488</v>
      </c>
      <c r="AM132" s="198">
        <f t="shared" si="20"/>
        <v>0</v>
      </c>
      <c r="AN132" s="199"/>
      <c r="AO132" s="203">
        <f t="shared" si="15"/>
        <v>0</v>
      </c>
      <c r="AP132" s="188"/>
      <c r="AQ132" s="188"/>
    </row>
    <row r="133" spans="1:43" s="200" customFormat="1" ht="12" customHeight="1" x14ac:dyDescent="0.3">
      <c r="A133" s="188"/>
      <c r="B133" s="189" t="s">
        <v>29</v>
      </c>
      <c r="C133" s="190">
        <v>6</v>
      </c>
      <c r="D133" s="191">
        <v>2970</v>
      </c>
      <c r="E133" s="191">
        <v>5900</v>
      </c>
      <c r="F133" s="192" t="s">
        <v>62</v>
      </c>
      <c r="G133" s="192" t="s">
        <v>63</v>
      </c>
      <c r="H133" s="191">
        <v>5100</v>
      </c>
      <c r="I133" s="192" t="s">
        <v>65</v>
      </c>
      <c r="J133" s="188" t="s">
        <v>48</v>
      </c>
      <c r="K133" s="189" t="s">
        <v>84</v>
      </c>
      <c r="L133" s="189" t="s">
        <v>49</v>
      </c>
      <c r="M133" s="192" t="s">
        <v>50</v>
      </c>
      <c r="N133" s="189" t="s">
        <v>123</v>
      </c>
      <c r="O133" s="192"/>
      <c r="P133" s="189" t="s">
        <v>339</v>
      </c>
      <c r="Q133" s="192" t="s">
        <v>338</v>
      </c>
      <c r="R133" s="192" t="s">
        <v>875</v>
      </c>
      <c r="S133" s="192" t="s">
        <v>876</v>
      </c>
      <c r="T133" s="191">
        <v>12</v>
      </c>
      <c r="U133" s="189" t="s">
        <v>877</v>
      </c>
      <c r="V133" s="192" t="s">
        <v>317</v>
      </c>
      <c r="W133" s="193" t="s">
        <v>537</v>
      </c>
      <c r="X133" s="194">
        <v>7500</v>
      </c>
      <c r="Y133" s="191">
        <v>0</v>
      </c>
      <c r="Z133" s="192"/>
      <c r="AA133" s="189"/>
      <c r="AB133" s="195"/>
      <c r="AC133" s="189" t="s">
        <v>535</v>
      </c>
      <c r="AD133" s="196">
        <f t="shared" si="16"/>
        <v>6000</v>
      </c>
      <c r="AE133" s="196">
        <f t="shared" si="18"/>
        <v>1500</v>
      </c>
      <c r="AF133" s="196">
        <f t="shared" si="17"/>
        <v>7260</v>
      </c>
      <c r="AG133" s="196">
        <f t="shared" si="19"/>
        <v>1815</v>
      </c>
      <c r="AH133" s="197">
        <f t="shared" si="14"/>
        <v>9075</v>
      </c>
      <c r="AI133" s="192" t="s">
        <v>28</v>
      </c>
      <c r="AJ133" s="188" t="s">
        <v>471</v>
      </c>
      <c r="AK133" s="188"/>
      <c r="AL133" s="202" t="s">
        <v>486</v>
      </c>
      <c r="AM133" s="198">
        <f t="shared" si="20"/>
        <v>7260</v>
      </c>
      <c r="AN133" s="199"/>
      <c r="AO133" s="203">
        <f t="shared" si="15"/>
        <v>7260</v>
      </c>
      <c r="AP133" s="188"/>
      <c r="AQ133" s="188"/>
    </row>
    <row r="134" spans="1:43" s="200" customFormat="1" ht="12" customHeight="1" x14ac:dyDescent="0.3">
      <c r="A134" s="188"/>
      <c r="B134" s="189" t="s">
        <v>29</v>
      </c>
      <c r="C134" s="190">
        <v>6</v>
      </c>
      <c r="D134" s="191">
        <v>2970</v>
      </c>
      <c r="E134" s="191">
        <v>5900</v>
      </c>
      <c r="F134" s="192" t="s">
        <v>62</v>
      </c>
      <c r="G134" s="192" t="s">
        <v>63</v>
      </c>
      <c r="H134" s="191">
        <v>5100</v>
      </c>
      <c r="I134" s="192" t="s">
        <v>65</v>
      </c>
      <c r="J134" s="188" t="s">
        <v>48</v>
      </c>
      <c r="K134" s="189" t="s">
        <v>84</v>
      </c>
      <c r="L134" s="189" t="s">
        <v>214</v>
      </c>
      <c r="M134" s="192" t="s">
        <v>215</v>
      </c>
      <c r="N134" s="189" t="s">
        <v>161</v>
      </c>
      <c r="O134" s="192"/>
      <c r="P134" s="189" t="s">
        <v>275</v>
      </c>
      <c r="Q134" s="192" t="s">
        <v>272</v>
      </c>
      <c r="R134" s="192" t="s">
        <v>836</v>
      </c>
      <c r="S134" s="192" t="s">
        <v>837</v>
      </c>
      <c r="T134" s="191">
        <v>21</v>
      </c>
      <c r="U134" s="189" t="s">
        <v>838</v>
      </c>
      <c r="V134" s="192" t="s">
        <v>268</v>
      </c>
      <c r="W134" s="193" t="s">
        <v>537</v>
      </c>
      <c r="X134" s="194">
        <v>3000</v>
      </c>
      <c r="Y134" s="191">
        <v>3</v>
      </c>
      <c r="Z134" s="192"/>
      <c r="AA134" s="189"/>
      <c r="AB134" s="195"/>
      <c r="AC134" s="189" t="s">
        <v>535</v>
      </c>
      <c r="AD134" s="196">
        <f t="shared" si="16"/>
        <v>2400</v>
      </c>
      <c r="AE134" s="196">
        <f t="shared" si="18"/>
        <v>600</v>
      </c>
      <c r="AF134" s="196">
        <f t="shared" si="17"/>
        <v>2904</v>
      </c>
      <c r="AG134" s="196">
        <f t="shared" si="19"/>
        <v>726</v>
      </c>
      <c r="AH134" s="197">
        <f t="shared" si="14"/>
        <v>3630</v>
      </c>
      <c r="AI134" s="192" t="s">
        <v>28</v>
      </c>
      <c r="AJ134" s="188" t="s">
        <v>474</v>
      </c>
      <c r="AK134" s="188"/>
      <c r="AL134" s="202" t="s">
        <v>488</v>
      </c>
      <c r="AM134" s="198">
        <f t="shared" si="20"/>
        <v>0</v>
      </c>
      <c r="AN134" s="199"/>
      <c r="AO134" s="203">
        <f t="shared" si="15"/>
        <v>0</v>
      </c>
      <c r="AP134" s="188"/>
      <c r="AQ134" s="188"/>
    </row>
    <row r="135" spans="1:43" s="200" customFormat="1" ht="12" customHeight="1" x14ac:dyDescent="0.3">
      <c r="A135" s="188"/>
      <c r="B135" s="189" t="s">
        <v>29</v>
      </c>
      <c r="C135" s="190">
        <v>6</v>
      </c>
      <c r="D135" s="191">
        <v>2970</v>
      </c>
      <c r="E135" s="191">
        <v>5900</v>
      </c>
      <c r="F135" s="192" t="s">
        <v>62</v>
      </c>
      <c r="G135" s="192" t="s">
        <v>63</v>
      </c>
      <c r="H135" s="191">
        <v>5100</v>
      </c>
      <c r="I135" s="192" t="s">
        <v>65</v>
      </c>
      <c r="J135" s="188" t="s">
        <v>48</v>
      </c>
      <c r="K135" s="189" t="s">
        <v>84</v>
      </c>
      <c r="L135" s="189" t="s">
        <v>214</v>
      </c>
      <c r="M135" s="192" t="s">
        <v>215</v>
      </c>
      <c r="N135" s="189" t="s">
        <v>161</v>
      </c>
      <c r="O135" s="192"/>
      <c r="P135" s="189" t="s">
        <v>275</v>
      </c>
      <c r="Q135" s="192" t="s">
        <v>272</v>
      </c>
      <c r="R135" s="192" t="s">
        <v>839</v>
      </c>
      <c r="S135" s="192" t="s">
        <v>840</v>
      </c>
      <c r="T135" s="191">
        <v>21</v>
      </c>
      <c r="U135" s="189" t="s">
        <v>841</v>
      </c>
      <c r="V135" s="192" t="s">
        <v>254</v>
      </c>
      <c r="W135" s="193" t="s">
        <v>537</v>
      </c>
      <c r="X135" s="194">
        <v>7000</v>
      </c>
      <c r="Y135" s="191">
        <v>3</v>
      </c>
      <c r="Z135" s="192"/>
      <c r="AA135" s="189"/>
      <c r="AB135" s="195"/>
      <c r="AC135" s="189" t="s">
        <v>535</v>
      </c>
      <c r="AD135" s="196">
        <f t="shared" si="16"/>
        <v>5600</v>
      </c>
      <c r="AE135" s="196">
        <f t="shared" si="18"/>
        <v>1400</v>
      </c>
      <c r="AF135" s="196">
        <f t="shared" si="17"/>
        <v>6776</v>
      </c>
      <c r="AG135" s="196">
        <f t="shared" si="19"/>
        <v>1694</v>
      </c>
      <c r="AH135" s="197">
        <f t="shared" si="14"/>
        <v>8470</v>
      </c>
      <c r="AI135" s="192" t="s">
        <v>28</v>
      </c>
      <c r="AJ135" s="188" t="s">
        <v>474</v>
      </c>
      <c r="AK135" s="188"/>
      <c r="AL135" s="202" t="s">
        <v>488</v>
      </c>
      <c r="AM135" s="198">
        <f t="shared" si="20"/>
        <v>0</v>
      </c>
      <c r="AN135" s="199"/>
      <c r="AO135" s="203">
        <f t="shared" si="15"/>
        <v>0</v>
      </c>
      <c r="AP135" s="188"/>
      <c r="AQ135" s="188"/>
    </row>
    <row r="136" spans="1:43" s="200" customFormat="1" ht="12" customHeight="1" x14ac:dyDescent="0.3">
      <c r="A136" s="212"/>
      <c r="B136" s="213" t="s">
        <v>15</v>
      </c>
      <c r="C136" s="214">
        <v>6</v>
      </c>
      <c r="D136" s="215">
        <v>2974</v>
      </c>
      <c r="E136" s="215">
        <v>5910</v>
      </c>
      <c r="F136" s="216" t="s">
        <v>1090</v>
      </c>
      <c r="G136" s="216" t="s">
        <v>1091</v>
      </c>
      <c r="H136" s="215">
        <v>5002</v>
      </c>
      <c r="I136" s="216" t="s">
        <v>1092</v>
      </c>
      <c r="J136" s="212"/>
      <c r="K136" s="213" t="s">
        <v>84</v>
      </c>
      <c r="L136" s="213" t="s">
        <v>136</v>
      </c>
      <c r="M136" s="192" t="s">
        <v>137</v>
      </c>
      <c r="N136" s="213" t="s">
        <v>353</v>
      </c>
      <c r="O136" s="192" t="s">
        <v>354</v>
      </c>
      <c r="P136" s="213" t="s">
        <v>356</v>
      </c>
      <c r="Q136" s="192" t="s">
        <v>355</v>
      </c>
      <c r="R136" s="216" t="s">
        <v>1093</v>
      </c>
      <c r="S136" s="216" t="s">
        <v>1095</v>
      </c>
      <c r="T136" s="215">
        <v>36</v>
      </c>
      <c r="U136" s="213" t="s">
        <v>1096</v>
      </c>
      <c r="V136" s="216" t="s">
        <v>345</v>
      </c>
      <c r="W136" s="217">
        <v>1</v>
      </c>
      <c r="X136" s="218">
        <v>15000</v>
      </c>
      <c r="Y136" s="215">
        <v>1</v>
      </c>
      <c r="Z136" s="212"/>
      <c r="AA136" s="213"/>
      <c r="AB136" s="219"/>
      <c r="AC136" s="213" t="s">
        <v>1089</v>
      </c>
      <c r="AD136" s="220">
        <f t="shared" si="16"/>
        <v>12000</v>
      </c>
      <c r="AE136" s="220">
        <f t="shared" si="18"/>
        <v>3000</v>
      </c>
      <c r="AF136" s="220">
        <f t="shared" si="17"/>
        <v>14520</v>
      </c>
      <c r="AG136" s="220">
        <f t="shared" si="19"/>
        <v>3630</v>
      </c>
      <c r="AH136" s="221">
        <f t="shared" si="14"/>
        <v>18150</v>
      </c>
      <c r="AI136" s="192" t="s">
        <v>28</v>
      </c>
      <c r="AJ136" s="188" t="s">
        <v>474</v>
      </c>
      <c r="AK136" s="212"/>
      <c r="AL136" s="202" t="s">
        <v>488</v>
      </c>
      <c r="AM136" s="222">
        <f t="shared" si="20"/>
        <v>0</v>
      </c>
      <c r="AN136" s="223"/>
      <c r="AO136" s="203">
        <f t="shared" si="15"/>
        <v>0</v>
      </c>
      <c r="AP136" s="212"/>
      <c r="AQ136" s="212"/>
    </row>
    <row r="137" spans="1:43" s="200" customFormat="1" ht="12" customHeight="1" x14ac:dyDescent="0.3">
      <c r="A137" s="212"/>
      <c r="B137" s="213" t="s">
        <v>15</v>
      </c>
      <c r="C137" s="214">
        <v>6</v>
      </c>
      <c r="D137" s="215">
        <v>2974</v>
      </c>
      <c r="E137" s="215">
        <v>5910</v>
      </c>
      <c r="F137" s="216" t="s">
        <v>1090</v>
      </c>
      <c r="G137" s="216" t="s">
        <v>1091</v>
      </c>
      <c r="H137" s="215">
        <v>5002</v>
      </c>
      <c r="I137" s="216" t="s">
        <v>1092</v>
      </c>
      <c r="J137" s="212"/>
      <c r="K137" s="213" t="s">
        <v>84</v>
      </c>
      <c r="L137" s="213" t="s">
        <v>136</v>
      </c>
      <c r="M137" s="192" t="s">
        <v>137</v>
      </c>
      <c r="N137" s="213" t="s">
        <v>39</v>
      </c>
      <c r="O137" s="216"/>
      <c r="P137" s="213" t="s">
        <v>413</v>
      </c>
      <c r="Q137" s="192" t="s">
        <v>412</v>
      </c>
      <c r="R137" s="216" t="s">
        <v>1094</v>
      </c>
      <c r="S137" s="216" t="s">
        <v>1097</v>
      </c>
      <c r="T137" s="215">
        <v>35</v>
      </c>
      <c r="U137" s="213" t="s">
        <v>1098</v>
      </c>
      <c r="V137" s="216" t="s">
        <v>270</v>
      </c>
      <c r="W137" s="217">
        <v>1</v>
      </c>
      <c r="X137" s="218">
        <v>50000</v>
      </c>
      <c r="Y137" s="215">
        <v>0</v>
      </c>
      <c r="Z137" s="212"/>
      <c r="AA137" s="213"/>
      <c r="AB137" s="219"/>
      <c r="AC137" s="213" t="s">
        <v>1089</v>
      </c>
      <c r="AD137" s="220">
        <f t="shared" si="16"/>
        <v>40000</v>
      </c>
      <c r="AE137" s="220">
        <f t="shared" si="18"/>
        <v>10000</v>
      </c>
      <c r="AF137" s="220">
        <f t="shared" si="17"/>
        <v>48400</v>
      </c>
      <c r="AG137" s="220">
        <f t="shared" si="19"/>
        <v>12100</v>
      </c>
      <c r="AH137" s="221">
        <f t="shared" ref="AH137:AH200" si="21">AF137+AG137</f>
        <v>60500</v>
      </c>
      <c r="AI137" s="192" t="s">
        <v>28</v>
      </c>
      <c r="AJ137" s="188" t="s">
        <v>474</v>
      </c>
      <c r="AK137" s="212"/>
      <c r="AL137" s="202" t="s">
        <v>486</v>
      </c>
      <c r="AM137" s="222">
        <f t="shared" si="20"/>
        <v>48400</v>
      </c>
      <c r="AN137" s="223"/>
      <c r="AO137" s="203">
        <f t="shared" ref="AO137:AO200" si="22">IF(AL137="","Colonne BH à compléter",IF(AND(AL137="Accepté-Modifié",AN137=""),"Compléter colonne BJ",IF(AND(AM137&gt;0,AN137&gt;0),"ERREUR",IF(AM137&gt;0,ROUND(AM137,0),IF(AN137&gt;0,ROUND(AN137,0),0)))))</f>
        <v>48400</v>
      </c>
      <c r="AP137" s="212"/>
      <c r="AQ137" s="244" t="s">
        <v>1120</v>
      </c>
    </row>
    <row r="138" spans="1:43" s="200" customFormat="1" ht="12" customHeight="1" x14ac:dyDescent="0.3">
      <c r="A138" s="188"/>
      <c r="B138" s="189" t="s">
        <v>15</v>
      </c>
      <c r="C138" s="190">
        <v>6</v>
      </c>
      <c r="D138" s="191">
        <v>2981</v>
      </c>
      <c r="E138" s="191">
        <v>5923</v>
      </c>
      <c r="F138" s="192" t="s">
        <v>59</v>
      </c>
      <c r="G138" s="192" t="s">
        <v>60</v>
      </c>
      <c r="H138" s="191">
        <v>5020</v>
      </c>
      <c r="I138" s="192" t="s">
        <v>61</v>
      </c>
      <c r="J138" s="188" t="s">
        <v>48</v>
      </c>
      <c r="K138" s="189" t="s">
        <v>112</v>
      </c>
      <c r="L138" s="189" t="s">
        <v>202</v>
      </c>
      <c r="M138" s="192" t="s">
        <v>203</v>
      </c>
      <c r="N138" s="189" t="s">
        <v>204</v>
      </c>
      <c r="O138" s="192" t="s">
        <v>205</v>
      </c>
      <c r="P138" s="189" t="s">
        <v>206</v>
      </c>
      <c r="Q138" s="192" t="s">
        <v>201</v>
      </c>
      <c r="R138" s="192" t="s">
        <v>761</v>
      </c>
      <c r="S138" s="192" t="s">
        <v>762</v>
      </c>
      <c r="T138" s="191">
        <v>20</v>
      </c>
      <c r="U138" s="189" t="s">
        <v>763</v>
      </c>
      <c r="V138" s="192" t="s">
        <v>764</v>
      </c>
      <c r="W138" s="193" t="s">
        <v>546</v>
      </c>
      <c r="X138" s="194">
        <v>3950</v>
      </c>
      <c r="Y138" s="191">
        <v>1</v>
      </c>
      <c r="Z138" s="192"/>
      <c r="AA138" s="189"/>
      <c r="AB138" s="195"/>
      <c r="AC138" s="189" t="s">
        <v>535</v>
      </c>
      <c r="AD138" s="196">
        <f t="shared" si="16"/>
        <v>3160</v>
      </c>
      <c r="AE138" s="196">
        <f t="shared" si="18"/>
        <v>790</v>
      </c>
      <c r="AF138" s="196">
        <f t="shared" si="17"/>
        <v>3823.6000000000004</v>
      </c>
      <c r="AG138" s="196">
        <f t="shared" si="19"/>
        <v>955.89999999999964</v>
      </c>
      <c r="AH138" s="197">
        <f t="shared" si="21"/>
        <v>4779.5</v>
      </c>
      <c r="AI138" s="192" t="s">
        <v>28</v>
      </c>
      <c r="AJ138" s="188" t="s">
        <v>1106</v>
      </c>
      <c r="AK138" s="188"/>
      <c r="AL138" s="202" t="s">
        <v>488</v>
      </c>
      <c r="AM138" s="198">
        <f t="shared" si="20"/>
        <v>0</v>
      </c>
      <c r="AN138" s="199"/>
      <c r="AO138" s="203">
        <f t="shared" si="22"/>
        <v>0</v>
      </c>
      <c r="AP138" s="188"/>
      <c r="AQ138" s="188"/>
    </row>
    <row r="139" spans="1:43" s="200" customFormat="1" ht="12" customHeight="1" x14ac:dyDescent="0.3">
      <c r="A139" s="188"/>
      <c r="B139" s="189" t="s">
        <v>15</v>
      </c>
      <c r="C139" s="190">
        <v>6</v>
      </c>
      <c r="D139" s="191">
        <v>2981</v>
      </c>
      <c r="E139" s="191">
        <v>5919</v>
      </c>
      <c r="F139" s="192" t="s">
        <v>59</v>
      </c>
      <c r="G139" s="192" t="s">
        <v>60</v>
      </c>
      <c r="H139" s="191">
        <v>5020</v>
      </c>
      <c r="I139" s="192" t="s">
        <v>61</v>
      </c>
      <c r="J139" s="188" t="s">
        <v>48</v>
      </c>
      <c r="K139" s="189" t="s">
        <v>48</v>
      </c>
      <c r="L139" s="189" t="s">
        <v>49</v>
      </c>
      <c r="M139" s="192" t="s">
        <v>50</v>
      </c>
      <c r="N139" s="189" t="s">
        <v>51</v>
      </c>
      <c r="O139" s="192" t="s">
        <v>52</v>
      </c>
      <c r="P139" s="189" t="s">
        <v>53</v>
      </c>
      <c r="Q139" s="192" t="s">
        <v>47</v>
      </c>
      <c r="R139" s="192" t="s">
        <v>591</v>
      </c>
      <c r="S139" s="192" t="s">
        <v>592</v>
      </c>
      <c r="T139" s="191">
        <v>20</v>
      </c>
      <c r="U139" s="189" t="s">
        <v>593</v>
      </c>
      <c r="V139" s="192" t="s">
        <v>326</v>
      </c>
      <c r="W139" s="193" t="s">
        <v>537</v>
      </c>
      <c r="X139" s="194">
        <v>13640</v>
      </c>
      <c r="Y139" s="191">
        <v>1</v>
      </c>
      <c r="Z139" s="192" t="s">
        <v>45</v>
      </c>
      <c r="AA139" s="195" t="s">
        <v>46</v>
      </c>
      <c r="AB139" s="195"/>
      <c r="AC139" s="189" t="s">
        <v>535</v>
      </c>
      <c r="AD139" s="196">
        <f t="shared" si="16"/>
        <v>10912</v>
      </c>
      <c r="AE139" s="196">
        <f t="shared" si="18"/>
        <v>2728</v>
      </c>
      <c r="AF139" s="196">
        <f t="shared" si="17"/>
        <v>13203.519999999999</v>
      </c>
      <c r="AG139" s="196">
        <f t="shared" si="19"/>
        <v>3300.8799999999992</v>
      </c>
      <c r="AH139" s="197">
        <f t="shared" si="21"/>
        <v>16504.399999999998</v>
      </c>
      <c r="AI139" s="192" t="s">
        <v>28</v>
      </c>
      <c r="AJ139" s="188" t="s">
        <v>474</v>
      </c>
      <c r="AK139" s="188"/>
      <c r="AL139" s="202" t="s">
        <v>486</v>
      </c>
      <c r="AM139" s="198">
        <f t="shared" si="20"/>
        <v>13203.519999999999</v>
      </c>
      <c r="AN139" s="199"/>
      <c r="AO139" s="203">
        <f t="shared" si="22"/>
        <v>13204</v>
      </c>
      <c r="AP139" s="188" t="s">
        <v>1112</v>
      </c>
      <c r="AQ139" s="188"/>
    </row>
    <row r="140" spans="1:43" s="200" customFormat="1" ht="12" customHeight="1" x14ac:dyDescent="0.3">
      <c r="A140" s="188"/>
      <c r="B140" s="189" t="s">
        <v>15</v>
      </c>
      <c r="C140" s="190">
        <v>6</v>
      </c>
      <c r="D140" s="191">
        <v>2981</v>
      </c>
      <c r="E140" s="191">
        <v>5919</v>
      </c>
      <c r="F140" s="192" t="s">
        <v>59</v>
      </c>
      <c r="G140" s="192" t="s">
        <v>60</v>
      </c>
      <c r="H140" s="191">
        <v>5020</v>
      </c>
      <c r="I140" s="192" t="s">
        <v>61</v>
      </c>
      <c r="J140" s="188" t="s">
        <v>48</v>
      </c>
      <c r="K140" s="189" t="s">
        <v>48</v>
      </c>
      <c r="L140" s="189" t="s">
        <v>49</v>
      </c>
      <c r="M140" s="192" t="s">
        <v>50</v>
      </c>
      <c r="N140" s="189" t="s">
        <v>51</v>
      </c>
      <c r="O140" s="192" t="s">
        <v>52</v>
      </c>
      <c r="P140" s="189" t="s">
        <v>53</v>
      </c>
      <c r="Q140" s="192" t="s">
        <v>47</v>
      </c>
      <c r="R140" s="192" t="s">
        <v>594</v>
      </c>
      <c r="S140" s="192" t="s">
        <v>595</v>
      </c>
      <c r="T140" s="191">
        <v>20</v>
      </c>
      <c r="U140" s="189" t="s">
        <v>596</v>
      </c>
      <c r="V140" s="192" t="s">
        <v>64</v>
      </c>
      <c r="W140" s="193" t="s">
        <v>537</v>
      </c>
      <c r="X140" s="194">
        <v>4960</v>
      </c>
      <c r="Y140" s="191">
        <v>1</v>
      </c>
      <c r="Z140" s="192" t="s">
        <v>45</v>
      </c>
      <c r="AA140" s="195" t="s">
        <v>46</v>
      </c>
      <c r="AB140" s="195"/>
      <c r="AC140" s="189" t="s">
        <v>535</v>
      </c>
      <c r="AD140" s="196">
        <f t="shared" si="16"/>
        <v>3968</v>
      </c>
      <c r="AE140" s="196">
        <f t="shared" si="18"/>
        <v>992</v>
      </c>
      <c r="AF140" s="196">
        <f t="shared" si="17"/>
        <v>4801.28</v>
      </c>
      <c r="AG140" s="196">
        <f t="shared" si="19"/>
        <v>1200.3199999999997</v>
      </c>
      <c r="AH140" s="197">
        <f t="shared" si="21"/>
        <v>6001.5999999999995</v>
      </c>
      <c r="AI140" s="192" t="s">
        <v>28</v>
      </c>
      <c r="AJ140" s="188" t="s">
        <v>474</v>
      </c>
      <c r="AK140" s="188"/>
      <c r="AL140" s="202" t="s">
        <v>488</v>
      </c>
      <c r="AM140" s="198">
        <f t="shared" si="20"/>
        <v>0</v>
      </c>
      <c r="AN140" s="199"/>
      <c r="AO140" s="203">
        <f t="shared" si="22"/>
        <v>0</v>
      </c>
      <c r="AP140" s="188"/>
      <c r="AQ140" s="188"/>
    </row>
    <row r="141" spans="1:43" s="200" customFormat="1" ht="12" customHeight="1" x14ac:dyDescent="0.3">
      <c r="A141" s="188"/>
      <c r="B141" s="189" t="s">
        <v>29</v>
      </c>
      <c r="C141" s="190">
        <v>6</v>
      </c>
      <c r="D141" s="191">
        <v>2998</v>
      </c>
      <c r="E141" s="191">
        <v>5948</v>
      </c>
      <c r="F141" s="192" t="s">
        <v>687</v>
      </c>
      <c r="G141" s="192" t="s">
        <v>688</v>
      </c>
      <c r="H141" s="191">
        <v>5000</v>
      </c>
      <c r="I141" s="192" t="s">
        <v>146</v>
      </c>
      <c r="J141" s="188"/>
      <c r="K141" s="189" t="s">
        <v>20</v>
      </c>
      <c r="L141" s="189" t="s">
        <v>156</v>
      </c>
      <c r="M141" s="192" t="s">
        <v>157</v>
      </c>
      <c r="N141" s="189" t="s">
        <v>158</v>
      </c>
      <c r="O141" s="192" t="s">
        <v>159</v>
      </c>
      <c r="P141" s="189" t="s">
        <v>164</v>
      </c>
      <c r="Q141" s="192" t="s">
        <v>163</v>
      </c>
      <c r="R141" s="192" t="s">
        <v>689</v>
      </c>
      <c r="S141" s="192" t="s">
        <v>690</v>
      </c>
      <c r="T141" s="191">
        <v>19</v>
      </c>
      <c r="U141" s="189" t="s">
        <v>691</v>
      </c>
      <c r="V141" s="192" t="s">
        <v>155</v>
      </c>
      <c r="W141" s="193" t="s">
        <v>353</v>
      </c>
      <c r="X141" s="194">
        <v>30374.5</v>
      </c>
      <c r="Y141" s="191">
        <v>0</v>
      </c>
      <c r="Z141" s="192" t="s">
        <v>154</v>
      </c>
      <c r="AA141" s="189"/>
      <c r="AB141" s="195"/>
      <c r="AC141" s="211" t="s">
        <v>142</v>
      </c>
      <c r="AD141" s="196">
        <f t="shared" si="16"/>
        <v>24299.600000000002</v>
      </c>
      <c r="AE141" s="196">
        <f t="shared" si="18"/>
        <v>6074.8999999999978</v>
      </c>
      <c r="AF141" s="196">
        <f t="shared" si="17"/>
        <v>29402.516</v>
      </c>
      <c r="AG141" s="196">
        <f t="shared" si="19"/>
        <v>7350.6289999999972</v>
      </c>
      <c r="AH141" s="197">
        <f t="shared" si="21"/>
        <v>36753.144999999997</v>
      </c>
      <c r="AI141" s="192" t="s">
        <v>28</v>
      </c>
      <c r="AJ141" s="188" t="s">
        <v>474</v>
      </c>
      <c r="AK141" s="207"/>
      <c r="AL141" s="202" t="s">
        <v>488</v>
      </c>
      <c r="AM141" s="198">
        <f t="shared" si="20"/>
        <v>0</v>
      </c>
      <c r="AN141" s="199"/>
      <c r="AO141" s="203">
        <f t="shared" si="22"/>
        <v>0</v>
      </c>
      <c r="AP141" s="188"/>
      <c r="AQ141" s="188"/>
    </row>
    <row r="142" spans="1:43" s="200" customFormat="1" ht="12" customHeight="1" x14ac:dyDescent="0.3">
      <c r="A142" s="188"/>
      <c r="B142" s="189" t="s">
        <v>29</v>
      </c>
      <c r="C142" s="190">
        <v>6</v>
      </c>
      <c r="D142" s="191">
        <v>2998</v>
      </c>
      <c r="E142" s="191">
        <v>5948</v>
      </c>
      <c r="F142" s="192" t="s">
        <v>687</v>
      </c>
      <c r="G142" s="192" t="s">
        <v>688</v>
      </c>
      <c r="H142" s="191">
        <v>5000</v>
      </c>
      <c r="I142" s="192" t="s">
        <v>146</v>
      </c>
      <c r="J142" s="188"/>
      <c r="K142" s="189" t="s">
        <v>20</v>
      </c>
      <c r="L142" s="189" t="s">
        <v>156</v>
      </c>
      <c r="M142" s="192" t="s">
        <v>157</v>
      </c>
      <c r="N142" s="189" t="s">
        <v>158</v>
      </c>
      <c r="O142" s="192" t="s">
        <v>159</v>
      </c>
      <c r="P142" s="189" t="s">
        <v>164</v>
      </c>
      <c r="Q142" s="192" t="s">
        <v>163</v>
      </c>
      <c r="R142" s="192" t="s">
        <v>689</v>
      </c>
      <c r="S142" s="192" t="s">
        <v>690</v>
      </c>
      <c r="T142" s="191">
        <v>19</v>
      </c>
      <c r="U142" s="189" t="s">
        <v>692</v>
      </c>
      <c r="V142" s="192" t="s">
        <v>693</v>
      </c>
      <c r="W142" s="193" t="s">
        <v>537</v>
      </c>
      <c r="X142" s="194">
        <v>3490</v>
      </c>
      <c r="Y142" s="191">
        <v>1</v>
      </c>
      <c r="Z142" s="188" t="s">
        <v>154</v>
      </c>
      <c r="AA142" s="189"/>
      <c r="AB142" s="195"/>
      <c r="AC142" s="211" t="s">
        <v>142</v>
      </c>
      <c r="AD142" s="196">
        <f t="shared" si="16"/>
        <v>2792</v>
      </c>
      <c r="AE142" s="196">
        <f t="shared" si="18"/>
        <v>698</v>
      </c>
      <c r="AF142" s="196">
        <f t="shared" si="17"/>
        <v>3378.3199999999997</v>
      </c>
      <c r="AG142" s="196">
        <f t="shared" si="19"/>
        <v>844.57999999999993</v>
      </c>
      <c r="AH142" s="197">
        <f t="shared" si="21"/>
        <v>4222.8999999999996</v>
      </c>
      <c r="AI142" s="192" t="s">
        <v>28</v>
      </c>
      <c r="AJ142" s="188" t="s">
        <v>474</v>
      </c>
      <c r="AK142" s="188"/>
      <c r="AL142" s="202" t="s">
        <v>488</v>
      </c>
      <c r="AM142" s="198">
        <f t="shared" si="20"/>
        <v>0</v>
      </c>
      <c r="AN142" s="199"/>
      <c r="AO142" s="203">
        <f t="shared" si="22"/>
        <v>0</v>
      </c>
      <c r="AP142" s="188"/>
      <c r="AQ142" s="188"/>
    </row>
    <row r="143" spans="1:43" s="200" customFormat="1" ht="12" customHeight="1" x14ac:dyDescent="0.3">
      <c r="A143" s="188"/>
      <c r="B143" s="189" t="s">
        <v>29</v>
      </c>
      <c r="C143" s="190">
        <v>6</v>
      </c>
      <c r="D143" s="191">
        <v>2998</v>
      </c>
      <c r="E143" s="191">
        <v>5948</v>
      </c>
      <c r="F143" s="192" t="s">
        <v>687</v>
      </c>
      <c r="G143" s="192" t="s">
        <v>688</v>
      </c>
      <c r="H143" s="191">
        <v>5000</v>
      </c>
      <c r="I143" s="192" t="s">
        <v>146</v>
      </c>
      <c r="J143" s="188"/>
      <c r="K143" s="189" t="s">
        <v>20</v>
      </c>
      <c r="L143" s="189" t="s">
        <v>156</v>
      </c>
      <c r="M143" s="192" t="s">
        <v>157</v>
      </c>
      <c r="N143" s="189" t="s">
        <v>158</v>
      </c>
      <c r="O143" s="192" t="s">
        <v>159</v>
      </c>
      <c r="P143" s="189" t="s">
        <v>164</v>
      </c>
      <c r="Q143" s="192" t="s">
        <v>163</v>
      </c>
      <c r="R143" s="192" t="s">
        <v>689</v>
      </c>
      <c r="S143" s="192" t="s">
        <v>690</v>
      </c>
      <c r="T143" s="191">
        <v>19</v>
      </c>
      <c r="U143" s="189" t="s">
        <v>694</v>
      </c>
      <c r="V143" s="192" t="s">
        <v>395</v>
      </c>
      <c r="W143" s="193" t="s">
        <v>547</v>
      </c>
      <c r="X143" s="194">
        <v>513.88</v>
      </c>
      <c r="Y143" s="191">
        <v>1</v>
      </c>
      <c r="Z143" s="188" t="s">
        <v>154</v>
      </c>
      <c r="AA143" s="189"/>
      <c r="AB143" s="195"/>
      <c r="AC143" s="211" t="s">
        <v>142</v>
      </c>
      <c r="AD143" s="196">
        <f t="shared" si="16"/>
        <v>411.10400000000004</v>
      </c>
      <c r="AE143" s="196">
        <f t="shared" si="18"/>
        <v>102.77599999999995</v>
      </c>
      <c r="AF143" s="196">
        <f t="shared" si="17"/>
        <v>497.43584000000004</v>
      </c>
      <c r="AG143" s="196">
        <f t="shared" si="19"/>
        <v>124.35895999999997</v>
      </c>
      <c r="AH143" s="197">
        <f t="shared" si="21"/>
        <v>621.79480000000001</v>
      </c>
      <c r="AI143" s="192" t="s">
        <v>28</v>
      </c>
      <c r="AJ143" s="188" t="s">
        <v>474</v>
      </c>
      <c r="AK143" s="188"/>
      <c r="AL143" s="202" t="s">
        <v>488</v>
      </c>
      <c r="AM143" s="198">
        <f t="shared" si="20"/>
        <v>0</v>
      </c>
      <c r="AN143" s="199"/>
      <c r="AO143" s="203">
        <f t="shared" si="22"/>
        <v>0</v>
      </c>
      <c r="AP143" s="188"/>
      <c r="AQ143" s="188"/>
    </row>
    <row r="144" spans="1:43" s="200" customFormat="1" ht="12" customHeight="1" x14ac:dyDescent="0.3">
      <c r="A144" s="188"/>
      <c r="B144" s="189" t="s">
        <v>29</v>
      </c>
      <c r="C144" s="190">
        <v>6</v>
      </c>
      <c r="D144" s="191">
        <v>2998</v>
      </c>
      <c r="E144" s="191">
        <v>5948</v>
      </c>
      <c r="F144" s="192" t="s">
        <v>687</v>
      </c>
      <c r="G144" s="192" t="s">
        <v>688</v>
      </c>
      <c r="H144" s="191">
        <v>5000</v>
      </c>
      <c r="I144" s="192" t="s">
        <v>146</v>
      </c>
      <c r="J144" s="188"/>
      <c r="K144" s="189" t="s">
        <v>20</v>
      </c>
      <c r="L144" s="189" t="s">
        <v>156</v>
      </c>
      <c r="M144" s="192" t="s">
        <v>157</v>
      </c>
      <c r="N144" s="189" t="s">
        <v>158</v>
      </c>
      <c r="O144" s="192" t="s">
        <v>159</v>
      </c>
      <c r="P144" s="189" t="s">
        <v>164</v>
      </c>
      <c r="Q144" s="192" t="s">
        <v>163</v>
      </c>
      <c r="R144" s="192" t="s">
        <v>689</v>
      </c>
      <c r="S144" s="192" t="s">
        <v>690</v>
      </c>
      <c r="T144" s="191">
        <v>19</v>
      </c>
      <c r="U144" s="189" t="s">
        <v>695</v>
      </c>
      <c r="V144" s="192" t="s">
        <v>696</v>
      </c>
      <c r="W144" s="193" t="s">
        <v>547</v>
      </c>
      <c r="X144" s="194">
        <v>159.88</v>
      </c>
      <c r="Y144" s="191">
        <v>1</v>
      </c>
      <c r="Z144" s="192" t="s">
        <v>154</v>
      </c>
      <c r="AA144" s="189"/>
      <c r="AB144" s="195"/>
      <c r="AC144" s="211" t="s">
        <v>142</v>
      </c>
      <c r="AD144" s="196">
        <f t="shared" si="16"/>
        <v>127.904</v>
      </c>
      <c r="AE144" s="196">
        <f t="shared" si="18"/>
        <v>31.975999999999999</v>
      </c>
      <c r="AF144" s="196">
        <f t="shared" si="17"/>
        <v>154.76383999999999</v>
      </c>
      <c r="AG144" s="196">
        <f t="shared" si="19"/>
        <v>38.69095999999999</v>
      </c>
      <c r="AH144" s="197">
        <f t="shared" si="21"/>
        <v>193.45479999999998</v>
      </c>
      <c r="AI144" s="192" t="s">
        <v>28</v>
      </c>
      <c r="AJ144" s="188" t="s">
        <v>474</v>
      </c>
      <c r="AK144" s="205"/>
      <c r="AL144" s="202" t="s">
        <v>488</v>
      </c>
      <c r="AM144" s="198">
        <f t="shared" si="20"/>
        <v>0</v>
      </c>
      <c r="AN144" s="199"/>
      <c r="AO144" s="203">
        <f t="shared" si="22"/>
        <v>0</v>
      </c>
      <c r="AP144" s="188"/>
      <c r="AQ144" s="188"/>
    </row>
    <row r="145" spans="1:43" s="200" customFormat="1" ht="12" customHeight="1" x14ac:dyDescent="0.3">
      <c r="A145" s="188"/>
      <c r="B145" s="189" t="s">
        <v>29</v>
      </c>
      <c r="C145" s="190">
        <v>6</v>
      </c>
      <c r="D145" s="191">
        <v>2998</v>
      </c>
      <c r="E145" s="191">
        <v>5948</v>
      </c>
      <c r="F145" s="192" t="s">
        <v>687</v>
      </c>
      <c r="G145" s="192" t="s">
        <v>688</v>
      </c>
      <c r="H145" s="191">
        <v>5000</v>
      </c>
      <c r="I145" s="192" t="s">
        <v>146</v>
      </c>
      <c r="J145" s="188"/>
      <c r="K145" s="189" t="s">
        <v>20</v>
      </c>
      <c r="L145" s="189" t="s">
        <v>156</v>
      </c>
      <c r="M145" s="192" t="s">
        <v>157</v>
      </c>
      <c r="N145" s="189" t="s">
        <v>158</v>
      </c>
      <c r="O145" s="192" t="s">
        <v>159</v>
      </c>
      <c r="P145" s="189" t="s">
        <v>164</v>
      </c>
      <c r="Q145" s="192" t="s">
        <v>163</v>
      </c>
      <c r="R145" s="192" t="s">
        <v>689</v>
      </c>
      <c r="S145" s="192" t="s">
        <v>690</v>
      </c>
      <c r="T145" s="191">
        <v>19</v>
      </c>
      <c r="U145" s="189" t="s">
        <v>697</v>
      </c>
      <c r="V145" s="192" t="s">
        <v>396</v>
      </c>
      <c r="W145" s="193" t="s">
        <v>537</v>
      </c>
      <c r="X145" s="194">
        <v>149.94999999999999</v>
      </c>
      <c r="Y145" s="191">
        <v>1</v>
      </c>
      <c r="Z145" s="192" t="s">
        <v>154</v>
      </c>
      <c r="AA145" s="189"/>
      <c r="AB145" s="195"/>
      <c r="AC145" s="211" t="s">
        <v>142</v>
      </c>
      <c r="AD145" s="196">
        <f t="shared" si="16"/>
        <v>119.96</v>
      </c>
      <c r="AE145" s="196">
        <f t="shared" si="18"/>
        <v>29.989999999999995</v>
      </c>
      <c r="AF145" s="196">
        <f t="shared" si="17"/>
        <v>145.1516</v>
      </c>
      <c r="AG145" s="196">
        <f t="shared" si="19"/>
        <v>36.287899999999979</v>
      </c>
      <c r="AH145" s="197">
        <f t="shared" si="21"/>
        <v>181.43949999999998</v>
      </c>
      <c r="AI145" s="192" t="s">
        <v>28</v>
      </c>
      <c r="AJ145" s="188" t="s">
        <v>474</v>
      </c>
      <c r="AK145" s="205"/>
      <c r="AL145" s="202" t="s">
        <v>488</v>
      </c>
      <c r="AM145" s="198">
        <f t="shared" si="20"/>
        <v>0</v>
      </c>
      <c r="AN145" s="199"/>
      <c r="AO145" s="203">
        <f t="shared" si="22"/>
        <v>0</v>
      </c>
      <c r="AP145" s="188"/>
      <c r="AQ145" s="188"/>
    </row>
    <row r="146" spans="1:43" s="200" customFormat="1" ht="12" customHeight="1" x14ac:dyDescent="0.3">
      <c r="A146" s="188"/>
      <c r="B146" s="189" t="s">
        <v>29</v>
      </c>
      <c r="C146" s="190">
        <v>6</v>
      </c>
      <c r="D146" s="191">
        <v>2998</v>
      </c>
      <c r="E146" s="191">
        <v>5948</v>
      </c>
      <c r="F146" s="192" t="s">
        <v>687</v>
      </c>
      <c r="G146" s="192" t="s">
        <v>688</v>
      </c>
      <c r="H146" s="191">
        <v>5000</v>
      </c>
      <c r="I146" s="192" t="s">
        <v>146</v>
      </c>
      <c r="J146" s="188"/>
      <c r="K146" s="189" t="s">
        <v>20</v>
      </c>
      <c r="L146" s="189" t="s">
        <v>156</v>
      </c>
      <c r="M146" s="192" t="s">
        <v>157</v>
      </c>
      <c r="N146" s="189" t="s">
        <v>158</v>
      </c>
      <c r="O146" s="192" t="s">
        <v>159</v>
      </c>
      <c r="P146" s="189" t="s">
        <v>164</v>
      </c>
      <c r="Q146" s="192" t="s">
        <v>163</v>
      </c>
      <c r="R146" s="192" t="s">
        <v>689</v>
      </c>
      <c r="S146" s="192" t="s">
        <v>690</v>
      </c>
      <c r="T146" s="191">
        <v>19</v>
      </c>
      <c r="U146" s="189" t="s">
        <v>698</v>
      </c>
      <c r="V146" s="192" t="s">
        <v>699</v>
      </c>
      <c r="W146" s="193" t="s">
        <v>537</v>
      </c>
      <c r="X146" s="194">
        <v>59.95</v>
      </c>
      <c r="Y146" s="191">
        <v>1</v>
      </c>
      <c r="Z146" s="192" t="s">
        <v>154</v>
      </c>
      <c r="AA146" s="189"/>
      <c r="AB146" s="195"/>
      <c r="AC146" s="211" t="s">
        <v>142</v>
      </c>
      <c r="AD146" s="196">
        <f t="shared" si="16"/>
        <v>47.960000000000008</v>
      </c>
      <c r="AE146" s="196">
        <f t="shared" si="18"/>
        <v>11.989999999999995</v>
      </c>
      <c r="AF146" s="196">
        <f t="shared" si="17"/>
        <v>58.031600000000005</v>
      </c>
      <c r="AG146" s="196">
        <f t="shared" si="19"/>
        <v>14.507899999999999</v>
      </c>
      <c r="AH146" s="197">
        <f t="shared" si="21"/>
        <v>72.539500000000004</v>
      </c>
      <c r="AI146" s="192" t="s">
        <v>28</v>
      </c>
      <c r="AJ146" s="188" t="s">
        <v>474</v>
      </c>
      <c r="AK146" s="205"/>
      <c r="AL146" s="202" t="s">
        <v>488</v>
      </c>
      <c r="AM146" s="198">
        <f t="shared" si="20"/>
        <v>0</v>
      </c>
      <c r="AN146" s="199"/>
      <c r="AO146" s="203">
        <f t="shared" si="22"/>
        <v>0</v>
      </c>
      <c r="AP146" s="188"/>
      <c r="AQ146" s="188"/>
    </row>
    <row r="147" spans="1:43" s="200" customFormat="1" ht="12" customHeight="1" x14ac:dyDescent="0.3">
      <c r="A147" s="188"/>
      <c r="B147" s="189" t="s">
        <v>29</v>
      </c>
      <c r="C147" s="190">
        <v>6</v>
      </c>
      <c r="D147" s="191">
        <v>2998</v>
      </c>
      <c r="E147" s="191">
        <v>5948</v>
      </c>
      <c r="F147" s="192" t="s">
        <v>687</v>
      </c>
      <c r="G147" s="192" t="s">
        <v>688</v>
      </c>
      <c r="H147" s="191">
        <v>5000</v>
      </c>
      <c r="I147" s="192" t="s">
        <v>146</v>
      </c>
      <c r="J147" s="188"/>
      <c r="K147" s="189" t="s">
        <v>20</v>
      </c>
      <c r="L147" s="189" t="s">
        <v>156</v>
      </c>
      <c r="M147" s="192" t="s">
        <v>157</v>
      </c>
      <c r="N147" s="189" t="s">
        <v>158</v>
      </c>
      <c r="O147" s="192" t="s">
        <v>159</v>
      </c>
      <c r="P147" s="189" t="s">
        <v>164</v>
      </c>
      <c r="Q147" s="192" t="s">
        <v>163</v>
      </c>
      <c r="R147" s="192" t="s">
        <v>689</v>
      </c>
      <c r="S147" s="192" t="s">
        <v>690</v>
      </c>
      <c r="T147" s="191">
        <v>19</v>
      </c>
      <c r="U147" s="189" t="s">
        <v>700</v>
      </c>
      <c r="V147" s="192" t="s">
        <v>701</v>
      </c>
      <c r="W147" s="193" t="s">
        <v>38</v>
      </c>
      <c r="X147" s="194">
        <v>69.45</v>
      </c>
      <c r="Y147" s="191">
        <v>1</v>
      </c>
      <c r="Z147" s="192" t="s">
        <v>154</v>
      </c>
      <c r="AA147" s="189"/>
      <c r="AB147" s="195"/>
      <c r="AC147" s="211" t="s">
        <v>142</v>
      </c>
      <c r="AD147" s="196">
        <f t="shared" si="16"/>
        <v>55.56</v>
      </c>
      <c r="AE147" s="196">
        <f t="shared" si="18"/>
        <v>13.89</v>
      </c>
      <c r="AF147" s="196">
        <f t="shared" si="17"/>
        <v>67.227599999999995</v>
      </c>
      <c r="AG147" s="196">
        <f t="shared" si="19"/>
        <v>16.806899999999999</v>
      </c>
      <c r="AH147" s="197">
        <f t="shared" si="21"/>
        <v>84.034499999999994</v>
      </c>
      <c r="AI147" s="192" t="s">
        <v>28</v>
      </c>
      <c r="AJ147" s="188" t="s">
        <v>474</v>
      </c>
      <c r="AK147" s="205"/>
      <c r="AL147" s="202" t="s">
        <v>488</v>
      </c>
      <c r="AM147" s="198">
        <f t="shared" si="20"/>
        <v>0</v>
      </c>
      <c r="AN147" s="199"/>
      <c r="AO147" s="203">
        <f t="shared" si="22"/>
        <v>0</v>
      </c>
      <c r="AP147" s="188"/>
      <c r="AQ147" s="188"/>
    </row>
    <row r="148" spans="1:43" s="200" customFormat="1" ht="12" customHeight="1" x14ac:dyDescent="0.3">
      <c r="A148" s="188"/>
      <c r="B148" s="189" t="s">
        <v>29</v>
      </c>
      <c r="C148" s="190">
        <v>6</v>
      </c>
      <c r="D148" s="191">
        <v>2998</v>
      </c>
      <c r="E148" s="191">
        <v>5948</v>
      </c>
      <c r="F148" s="192" t="s">
        <v>687</v>
      </c>
      <c r="G148" s="192" t="s">
        <v>688</v>
      </c>
      <c r="H148" s="191">
        <v>5000</v>
      </c>
      <c r="I148" s="192" t="s">
        <v>146</v>
      </c>
      <c r="J148" s="188"/>
      <c r="K148" s="189" t="s">
        <v>20</v>
      </c>
      <c r="L148" s="189" t="s">
        <v>156</v>
      </c>
      <c r="M148" s="192" t="s">
        <v>157</v>
      </c>
      <c r="N148" s="189" t="s">
        <v>158</v>
      </c>
      <c r="O148" s="192" t="s">
        <v>159</v>
      </c>
      <c r="P148" s="189" t="s">
        <v>164</v>
      </c>
      <c r="Q148" s="192" t="s">
        <v>163</v>
      </c>
      <c r="R148" s="192" t="s">
        <v>689</v>
      </c>
      <c r="S148" s="192" t="s">
        <v>690</v>
      </c>
      <c r="T148" s="191">
        <v>19</v>
      </c>
      <c r="U148" s="189" t="s">
        <v>702</v>
      </c>
      <c r="V148" s="192" t="s">
        <v>162</v>
      </c>
      <c r="W148" s="193" t="s">
        <v>537</v>
      </c>
      <c r="X148" s="194">
        <v>5358</v>
      </c>
      <c r="Y148" s="191">
        <v>1</v>
      </c>
      <c r="Z148" s="192" t="s">
        <v>154</v>
      </c>
      <c r="AA148" s="189"/>
      <c r="AB148" s="195"/>
      <c r="AC148" s="211" t="s">
        <v>142</v>
      </c>
      <c r="AD148" s="196">
        <f t="shared" si="16"/>
        <v>4286.4000000000005</v>
      </c>
      <c r="AE148" s="196">
        <f t="shared" si="18"/>
        <v>1071.5999999999995</v>
      </c>
      <c r="AF148" s="196">
        <f t="shared" si="17"/>
        <v>5186.5439999999999</v>
      </c>
      <c r="AG148" s="196">
        <f t="shared" si="19"/>
        <v>1296.6359999999995</v>
      </c>
      <c r="AH148" s="197">
        <f t="shared" si="21"/>
        <v>6483.1799999999994</v>
      </c>
      <c r="AI148" s="192" t="s">
        <v>28</v>
      </c>
      <c r="AJ148" s="188" t="s">
        <v>474</v>
      </c>
      <c r="AK148" s="205"/>
      <c r="AL148" s="202" t="s">
        <v>486</v>
      </c>
      <c r="AM148" s="198">
        <f t="shared" si="20"/>
        <v>5186.5439999999999</v>
      </c>
      <c r="AN148" s="199"/>
      <c r="AO148" s="203">
        <f t="shared" si="22"/>
        <v>5187</v>
      </c>
      <c r="AP148" s="188"/>
      <c r="AQ148" s="188"/>
    </row>
    <row r="149" spans="1:43" s="200" customFormat="1" ht="12" customHeight="1" x14ac:dyDescent="0.3">
      <c r="A149" s="188"/>
      <c r="B149" s="189" t="s">
        <v>29</v>
      </c>
      <c r="C149" s="190">
        <v>6</v>
      </c>
      <c r="D149" s="191">
        <v>2998</v>
      </c>
      <c r="E149" s="191">
        <v>5948</v>
      </c>
      <c r="F149" s="192" t="s">
        <v>687</v>
      </c>
      <c r="G149" s="192" t="s">
        <v>688</v>
      </c>
      <c r="H149" s="191">
        <v>5000</v>
      </c>
      <c r="I149" s="192" t="s">
        <v>146</v>
      </c>
      <c r="J149" s="188"/>
      <c r="K149" s="195" t="s">
        <v>20</v>
      </c>
      <c r="L149" s="189" t="s">
        <v>156</v>
      </c>
      <c r="M149" s="192" t="s">
        <v>157</v>
      </c>
      <c r="N149" s="189" t="s">
        <v>158</v>
      </c>
      <c r="O149" s="192" t="s">
        <v>159</v>
      </c>
      <c r="P149" s="189" t="s">
        <v>164</v>
      </c>
      <c r="Q149" s="188" t="s">
        <v>163</v>
      </c>
      <c r="R149" s="192" t="s">
        <v>689</v>
      </c>
      <c r="S149" s="192" t="s">
        <v>690</v>
      </c>
      <c r="T149" s="191">
        <v>19</v>
      </c>
      <c r="U149" s="189" t="s">
        <v>703</v>
      </c>
      <c r="V149" s="192" t="s">
        <v>401</v>
      </c>
      <c r="W149" s="193" t="s">
        <v>353</v>
      </c>
      <c r="X149" s="194">
        <v>1981.98</v>
      </c>
      <c r="Y149" s="191">
        <v>0</v>
      </c>
      <c r="Z149" s="192" t="s">
        <v>154</v>
      </c>
      <c r="AA149" s="189"/>
      <c r="AB149" s="195"/>
      <c r="AC149" s="211" t="s">
        <v>142</v>
      </c>
      <c r="AD149" s="196">
        <f t="shared" si="16"/>
        <v>1585.5840000000001</v>
      </c>
      <c r="AE149" s="196">
        <f t="shared" si="18"/>
        <v>396.39599999999996</v>
      </c>
      <c r="AF149" s="196">
        <f t="shared" si="17"/>
        <v>1918.55664</v>
      </c>
      <c r="AG149" s="196">
        <f t="shared" si="19"/>
        <v>479.63915999999995</v>
      </c>
      <c r="AH149" s="197">
        <f t="shared" si="21"/>
        <v>2398.1958</v>
      </c>
      <c r="AI149" s="192" t="s">
        <v>28</v>
      </c>
      <c r="AJ149" s="188" t="s">
        <v>474</v>
      </c>
      <c r="AK149" s="206"/>
      <c r="AL149" s="202" t="s">
        <v>488</v>
      </c>
      <c r="AM149" s="198">
        <f t="shared" si="20"/>
        <v>0</v>
      </c>
      <c r="AN149" s="199"/>
      <c r="AO149" s="203">
        <f t="shared" si="22"/>
        <v>0</v>
      </c>
      <c r="AP149" s="188"/>
      <c r="AQ149" s="188"/>
    </row>
    <row r="150" spans="1:43" s="200" customFormat="1" x14ac:dyDescent="0.3">
      <c r="A150" s="188"/>
      <c r="B150" s="189" t="s">
        <v>29</v>
      </c>
      <c r="C150" s="190">
        <v>6</v>
      </c>
      <c r="D150" s="191">
        <v>2998</v>
      </c>
      <c r="E150" s="191">
        <v>5948</v>
      </c>
      <c r="F150" s="192" t="s">
        <v>687</v>
      </c>
      <c r="G150" s="192" t="s">
        <v>688</v>
      </c>
      <c r="H150" s="191">
        <v>5000</v>
      </c>
      <c r="I150" s="192" t="s">
        <v>146</v>
      </c>
      <c r="J150" s="188"/>
      <c r="K150" s="189" t="s">
        <v>20</v>
      </c>
      <c r="L150" s="189" t="s">
        <v>156</v>
      </c>
      <c r="M150" s="192" t="s">
        <v>157</v>
      </c>
      <c r="N150" s="189" t="s">
        <v>158</v>
      </c>
      <c r="O150" s="192" t="s">
        <v>159</v>
      </c>
      <c r="P150" s="189" t="s">
        <v>164</v>
      </c>
      <c r="Q150" s="192" t="s">
        <v>163</v>
      </c>
      <c r="R150" s="192" t="s">
        <v>689</v>
      </c>
      <c r="S150" s="192" t="s">
        <v>690</v>
      </c>
      <c r="T150" s="191">
        <v>19</v>
      </c>
      <c r="U150" s="189" t="s">
        <v>704</v>
      </c>
      <c r="V150" s="192" t="s">
        <v>235</v>
      </c>
      <c r="W150" s="193" t="s">
        <v>353</v>
      </c>
      <c r="X150" s="194">
        <v>2862.86</v>
      </c>
      <c r="Y150" s="191">
        <v>0</v>
      </c>
      <c r="Z150" s="192" t="s">
        <v>154</v>
      </c>
      <c r="AA150" s="189"/>
      <c r="AB150" s="195"/>
      <c r="AC150" s="211" t="s">
        <v>142</v>
      </c>
      <c r="AD150" s="196">
        <f t="shared" si="16"/>
        <v>2290.288</v>
      </c>
      <c r="AE150" s="196">
        <f t="shared" si="18"/>
        <v>572.57200000000012</v>
      </c>
      <c r="AF150" s="196">
        <f t="shared" si="17"/>
        <v>2771.2484800000002</v>
      </c>
      <c r="AG150" s="196">
        <f t="shared" si="19"/>
        <v>692.81212000000005</v>
      </c>
      <c r="AH150" s="197">
        <f t="shared" si="21"/>
        <v>3464.0606000000002</v>
      </c>
      <c r="AI150" s="192" t="s">
        <v>28</v>
      </c>
      <c r="AJ150" s="188" t="s">
        <v>474</v>
      </c>
      <c r="AK150" s="188"/>
      <c r="AL150" s="202" t="s">
        <v>488</v>
      </c>
      <c r="AM150" s="198">
        <f t="shared" si="20"/>
        <v>0</v>
      </c>
      <c r="AN150" s="199"/>
      <c r="AO150" s="203">
        <f t="shared" si="22"/>
        <v>0</v>
      </c>
      <c r="AP150" s="188"/>
      <c r="AQ150" s="188"/>
    </row>
    <row r="151" spans="1:43" s="200" customFormat="1" x14ac:dyDescent="0.3">
      <c r="A151" s="212"/>
      <c r="B151" s="213" t="s">
        <v>15</v>
      </c>
      <c r="C151" s="214">
        <v>6</v>
      </c>
      <c r="D151" s="215">
        <v>2999</v>
      </c>
      <c r="E151" s="215">
        <v>5950</v>
      </c>
      <c r="F151" s="216" t="s">
        <v>299</v>
      </c>
      <c r="G151" s="216" t="s">
        <v>1099</v>
      </c>
      <c r="H151" s="215">
        <v>5000</v>
      </c>
      <c r="I151" s="216" t="s">
        <v>146</v>
      </c>
      <c r="J151" s="212"/>
      <c r="K151" s="213" t="s">
        <v>20</v>
      </c>
      <c r="L151" s="213" t="s">
        <v>136</v>
      </c>
      <c r="M151" s="192" t="s">
        <v>137</v>
      </c>
      <c r="N151" s="213" t="s">
        <v>76</v>
      </c>
      <c r="O151" s="192" t="s">
        <v>360</v>
      </c>
      <c r="P151" s="213" t="s">
        <v>362</v>
      </c>
      <c r="Q151" s="192" t="s">
        <v>361</v>
      </c>
      <c r="R151" s="216" t="s">
        <v>1100</v>
      </c>
      <c r="S151" s="216" t="s">
        <v>1101</v>
      </c>
      <c r="T151" s="215">
        <v>60</v>
      </c>
      <c r="U151" s="213" t="s">
        <v>1102</v>
      </c>
      <c r="V151" s="216" t="s">
        <v>886</v>
      </c>
      <c r="W151" s="217">
        <v>1</v>
      </c>
      <c r="X151" s="218">
        <v>4200</v>
      </c>
      <c r="Y151" s="215">
        <v>1</v>
      </c>
      <c r="Z151" s="192" t="s">
        <v>154</v>
      </c>
      <c r="AA151" s="213"/>
      <c r="AB151" s="219"/>
      <c r="AC151" s="213" t="s">
        <v>535</v>
      </c>
      <c r="AD151" s="196">
        <f t="shared" si="16"/>
        <v>3360</v>
      </c>
      <c r="AE151" s="196">
        <f t="shared" si="18"/>
        <v>840</v>
      </c>
      <c r="AF151" s="196">
        <f t="shared" si="17"/>
        <v>4065.6000000000004</v>
      </c>
      <c r="AG151" s="196">
        <f t="shared" si="19"/>
        <v>1016.3999999999996</v>
      </c>
      <c r="AH151" s="197">
        <f t="shared" si="21"/>
        <v>5082</v>
      </c>
      <c r="AI151" s="192" t="s">
        <v>28</v>
      </c>
      <c r="AJ151" s="188" t="s">
        <v>471</v>
      </c>
      <c r="AK151" s="212"/>
      <c r="AL151" s="202" t="s">
        <v>488</v>
      </c>
      <c r="AM151" s="222"/>
      <c r="AN151" s="223"/>
      <c r="AO151" s="203">
        <f t="shared" si="22"/>
        <v>0</v>
      </c>
      <c r="AP151" s="212"/>
      <c r="AQ151" s="212"/>
    </row>
    <row r="152" spans="1:43" s="200" customFormat="1" x14ac:dyDescent="0.3">
      <c r="A152" s="188"/>
      <c r="B152" s="189" t="s">
        <v>15</v>
      </c>
      <c r="C152" s="190">
        <v>6</v>
      </c>
      <c r="D152" s="191">
        <v>3001</v>
      </c>
      <c r="E152" s="191">
        <v>5928</v>
      </c>
      <c r="F152" s="192" t="s">
        <v>144</v>
      </c>
      <c r="G152" s="192" t="s">
        <v>145</v>
      </c>
      <c r="H152" s="191">
        <v>5000</v>
      </c>
      <c r="I152" s="192" t="s">
        <v>146</v>
      </c>
      <c r="J152" s="188"/>
      <c r="K152" s="189" t="s">
        <v>112</v>
      </c>
      <c r="L152" s="189" t="s">
        <v>416</v>
      </c>
      <c r="M152" s="192" t="s">
        <v>417</v>
      </c>
      <c r="N152" s="189" t="s">
        <v>120</v>
      </c>
      <c r="O152" s="192" t="s">
        <v>433</v>
      </c>
      <c r="P152" s="189" t="s">
        <v>435</v>
      </c>
      <c r="Q152" s="192" t="s">
        <v>434</v>
      </c>
      <c r="R152" s="192" t="s">
        <v>1032</v>
      </c>
      <c r="S152" s="192" t="s">
        <v>1033</v>
      </c>
      <c r="T152" s="191">
        <v>120</v>
      </c>
      <c r="U152" s="189" t="s">
        <v>1034</v>
      </c>
      <c r="V152" s="192" t="s">
        <v>1035</v>
      </c>
      <c r="W152" s="193" t="s">
        <v>537</v>
      </c>
      <c r="X152" s="194">
        <v>1500</v>
      </c>
      <c r="Y152" s="191">
        <v>1</v>
      </c>
      <c r="Z152" s="192" t="s">
        <v>420</v>
      </c>
      <c r="AA152" s="189" t="s">
        <v>421</v>
      </c>
      <c r="AB152" s="195"/>
      <c r="AC152" s="189" t="s">
        <v>535</v>
      </c>
      <c r="AD152" s="196">
        <f t="shared" si="16"/>
        <v>1200</v>
      </c>
      <c r="AE152" s="196">
        <f t="shared" si="18"/>
        <v>300</v>
      </c>
      <c r="AF152" s="196">
        <f t="shared" si="17"/>
        <v>1452</v>
      </c>
      <c r="AG152" s="196">
        <f t="shared" si="19"/>
        <v>363</v>
      </c>
      <c r="AH152" s="197">
        <f t="shared" si="21"/>
        <v>1815</v>
      </c>
      <c r="AI152" s="192" t="s">
        <v>28</v>
      </c>
      <c r="AJ152" s="188" t="s">
        <v>1106</v>
      </c>
      <c r="AK152" s="188"/>
      <c r="AL152" s="202" t="s">
        <v>486</v>
      </c>
      <c r="AM152" s="198">
        <f t="shared" ref="AM152:AM215" si="23">IF(AL152="Accepté",AF152,0)</f>
        <v>1452</v>
      </c>
      <c r="AN152" s="199"/>
      <c r="AO152" s="203">
        <f t="shared" si="22"/>
        <v>1452</v>
      </c>
      <c r="AP152" s="188"/>
      <c r="AQ152" s="188"/>
    </row>
    <row r="153" spans="1:43" s="200" customFormat="1" x14ac:dyDescent="0.3">
      <c r="A153" s="188"/>
      <c r="B153" s="189" t="s">
        <v>15</v>
      </c>
      <c r="C153" s="190">
        <v>6</v>
      </c>
      <c r="D153" s="191">
        <v>3001</v>
      </c>
      <c r="E153" s="191">
        <v>5928</v>
      </c>
      <c r="F153" s="192" t="s">
        <v>144</v>
      </c>
      <c r="G153" s="192" t="s">
        <v>145</v>
      </c>
      <c r="H153" s="191">
        <v>5000</v>
      </c>
      <c r="I153" s="192" t="s">
        <v>146</v>
      </c>
      <c r="J153" s="188"/>
      <c r="K153" s="189" t="s">
        <v>112</v>
      </c>
      <c r="L153" s="189" t="s">
        <v>416</v>
      </c>
      <c r="M153" s="192" t="s">
        <v>417</v>
      </c>
      <c r="N153" s="189" t="s">
        <v>120</v>
      </c>
      <c r="O153" s="192" t="s">
        <v>433</v>
      </c>
      <c r="P153" s="189" t="s">
        <v>435</v>
      </c>
      <c r="Q153" s="192" t="s">
        <v>434</v>
      </c>
      <c r="R153" s="192" t="s">
        <v>1039</v>
      </c>
      <c r="S153" s="192" t="s">
        <v>1037</v>
      </c>
      <c r="T153" s="191">
        <v>100</v>
      </c>
      <c r="U153" s="189" t="s">
        <v>1040</v>
      </c>
      <c r="V153" s="192" t="s">
        <v>1041</v>
      </c>
      <c r="W153" s="193" t="s">
        <v>537</v>
      </c>
      <c r="X153" s="194">
        <v>900</v>
      </c>
      <c r="Y153" s="191">
        <v>2</v>
      </c>
      <c r="Z153" s="192" t="s">
        <v>420</v>
      </c>
      <c r="AA153" s="189" t="s">
        <v>421</v>
      </c>
      <c r="AB153" s="195"/>
      <c r="AC153" s="189" t="s">
        <v>535</v>
      </c>
      <c r="AD153" s="196">
        <f t="shared" si="16"/>
        <v>720</v>
      </c>
      <c r="AE153" s="196">
        <f t="shared" si="18"/>
        <v>180</v>
      </c>
      <c r="AF153" s="196">
        <f t="shared" si="17"/>
        <v>871.2</v>
      </c>
      <c r="AG153" s="196">
        <f t="shared" si="19"/>
        <v>217.79999999999995</v>
      </c>
      <c r="AH153" s="197">
        <f t="shared" si="21"/>
        <v>1089</v>
      </c>
      <c r="AI153" s="192" t="s">
        <v>28</v>
      </c>
      <c r="AJ153" s="188" t="s">
        <v>1106</v>
      </c>
      <c r="AK153" s="188"/>
      <c r="AL153" s="202" t="s">
        <v>486</v>
      </c>
      <c r="AM153" s="198">
        <f t="shared" si="23"/>
        <v>871.2</v>
      </c>
      <c r="AN153" s="199"/>
      <c r="AO153" s="203">
        <f t="shared" si="22"/>
        <v>871</v>
      </c>
      <c r="AP153" s="188"/>
      <c r="AQ153" s="188"/>
    </row>
    <row r="154" spans="1:43" s="200" customFormat="1" x14ac:dyDescent="0.3">
      <c r="A154" s="188"/>
      <c r="B154" s="189" t="s">
        <v>15</v>
      </c>
      <c r="C154" s="190">
        <v>6</v>
      </c>
      <c r="D154" s="191">
        <v>3001</v>
      </c>
      <c r="E154" s="191">
        <v>5928</v>
      </c>
      <c r="F154" s="192" t="s">
        <v>144</v>
      </c>
      <c r="G154" s="192" t="s">
        <v>145</v>
      </c>
      <c r="H154" s="191">
        <v>5000</v>
      </c>
      <c r="I154" s="192" t="s">
        <v>146</v>
      </c>
      <c r="J154" s="188"/>
      <c r="K154" s="189" t="s">
        <v>112</v>
      </c>
      <c r="L154" s="189" t="s">
        <v>416</v>
      </c>
      <c r="M154" s="192" t="s">
        <v>417</v>
      </c>
      <c r="N154" s="189" t="s">
        <v>120</v>
      </c>
      <c r="O154" s="192" t="s">
        <v>433</v>
      </c>
      <c r="P154" s="189" t="s">
        <v>435</v>
      </c>
      <c r="Q154" s="192" t="s">
        <v>434</v>
      </c>
      <c r="R154" s="192" t="s">
        <v>1036</v>
      </c>
      <c r="S154" s="192" t="s">
        <v>1037</v>
      </c>
      <c r="T154" s="191">
        <v>120</v>
      </c>
      <c r="U154" s="189" t="s">
        <v>1038</v>
      </c>
      <c r="V154" s="192" t="s">
        <v>58</v>
      </c>
      <c r="W154" s="193" t="s">
        <v>537</v>
      </c>
      <c r="X154" s="194">
        <v>900</v>
      </c>
      <c r="Y154" s="191">
        <v>1</v>
      </c>
      <c r="Z154" s="192" t="s">
        <v>420</v>
      </c>
      <c r="AA154" s="189" t="s">
        <v>421</v>
      </c>
      <c r="AB154" s="195"/>
      <c r="AC154" s="189" t="s">
        <v>535</v>
      </c>
      <c r="AD154" s="196">
        <f t="shared" si="16"/>
        <v>720</v>
      </c>
      <c r="AE154" s="196">
        <f t="shared" si="18"/>
        <v>180</v>
      </c>
      <c r="AF154" s="196">
        <f t="shared" si="17"/>
        <v>871.2</v>
      </c>
      <c r="AG154" s="196">
        <f t="shared" si="19"/>
        <v>217.79999999999995</v>
      </c>
      <c r="AH154" s="197">
        <f t="shared" si="21"/>
        <v>1089</v>
      </c>
      <c r="AI154" s="192" t="s">
        <v>28</v>
      </c>
      <c r="AJ154" s="188" t="s">
        <v>1106</v>
      </c>
      <c r="AK154" s="188"/>
      <c r="AL154" s="202" t="s">
        <v>486</v>
      </c>
      <c r="AM154" s="198">
        <f t="shared" si="23"/>
        <v>871.2</v>
      </c>
      <c r="AN154" s="199"/>
      <c r="AO154" s="203">
        <f t="shared" si="22"/>
        <v>871</v>
      </c>
      <c r="AP154" s="188"/>
      <c r="AQ154" s="188"/>
    </row>
    <row r="155" spans="1:43" s="200" customFormat="1" x14ac:dyDescent="0.3">
      <c r="A155" s="188"/>
      <c r="B155" s="189" t="s">
        <v>15</v>
      </c>
      <c r="C155" s="190">
        <v>6</v>
      </c>
      <c r="D155" s="191">
        <v>3001</v>
      </c>
      <c r="E155" s="191">
        <v>5928</v>
      </c>
      <c r="F155" s="192" t="s">
        <v>144</v>
      </c>
      <c r="G155" s="192" t="s">
        <v>145</v>
      </c>
      <c r="H155" s="191">
        <v>5000</v>
      </c>
      <c r="I155" s="192" t="s">
        <v>146</v>
      </c>
      <c r="J155" s="188"/>
      <c r="K155" s="189" t="s">
        <v>209</v>
      </c>
      <c r="L155" s="189" t="s">
        <v>214</v>
      </c>
      <c r="M155" s="192" t="s">
        <v>215</v>
      </c>
      <c r="N155" s="189" t="s">
        <v>216</v>
      </c>
      <c r="O155" s="192" t="s">
        <v>217</v>
      </c>
      <c r="P155" s="189" t="s">
        <v>218</v>
      </c>
      <c r="Q155" s="192" t="s">
        <v>212</v>
      </c>
      <c r="R155" s="192" t="s">
        <v>766</v>
      </c>
      <c r="S155" s="192" t="s">
        <v>767</v>
      </c>
      <c r="T155" s="191">
        <v>18</v>
      </c>
      <c r="U155" s="189" t="s">
        <v>768</v>
      </c>
      <c r="V155" s="192" t="s">
        <v>769</v>
      </c>
      <c r="W155" s="193" t="s">
        <v>537</v>
      </c>
      <c r="X155" s="194">
        <v>2500</v>
      </c>
      <c r="Y155" s="191">
        <v>0</v>
      </c>
      <c r="Z155" s="192" t="s">
        <v>210</v>
      </c>
      <c r="AA155" s="189" t="s">
        <v>211</v>
      </c>
      <c r="AB155" s="189"/>
      <c r="AC155" s="189" t="s">
        <v>535</v>
      </c>
      <c r="AD155" s="196">
        <f t="shared" si="16"/>
        <v>2000</v>
      </c>
      <c r="AE155" s="196">
        <f t="shared" si="18"/>
        <v>500</v>
      </c>
      <c r="AF155" s="196">
        <f t="shared" si="17"/>
        <v>2420</v>
      </c>
      <c r="AG155" s="196">
        <f t="shared" si="19"/>
        <v>605</v>
      </c>
      <c r="AH155" s="197">
        <f t="shared" si="21"/>
        <v>3025</v>
      </c>
      <c r="AI155" s="192" t="s">
        <v>28</v>
      </c>
      <c r="AJ155" s="188" t="s">
        <v>474</v>
      </c>
      <c r="AK155" s="188"/>
      <c r="AL155" s="202" t="s">
        <v>488</v>
      </c>
      <c r="AM155" s="198">
        <f t="shared" si="23"/>
        <v>0</v>
      </c>
      <c r="AN155" s="199"/>
      <c r="AO155" s="203">
        <f t="shared" si="22"/>
        <v>0</v>
      </c>
      <c r="AP155" s="188"/>
      <c r="AQ155" s="188"/>
    </row>
    <row r="156" spans="1:43" s="200" customFormat="1" x14ac:dyDescent="0.3">
      <c r="A156" s="188"/>
      <c r="B156" s="189" t="s">
        <v>15</v>
      </c>
      <c r="C156" s="190">
        <v>6</v>
      </c>
      <c r="D156" s="191">
        <v>3001</v>
      </c>
      <c r="E156" s="191">
        <v>5928</v>
      </c>
      <c r="F156" s="192" t="s">
        <v>144</v>
      </c>
      <c r="G156" s="192" t="s">
        <v>145</v>
      </c>
      <c r="H156" s="191">
        <v>5000</v>
      </c>
      <c r="I156" s="192" t="s">
        <v>146</v>
      </c>
      <c r="J156" s="188"/>
      <c r="K156" s="189" t="s">
        <v>112</v>
      </c>
      <c r="L156" s="189" t="s">
        <v>214</v>
      </c>
      <c r="M156" s="192" t="s">
        <v>215</v>
      </c>
      <c r="N156" s="189" t="s">
        <v>216</v>
      </c>
      <c r="O156" s="192" t="s">
        <v>217</v>
      </c>
      <c r="P156" s="189" t="s">
        <v>251</v>
      </c>
      <c r="Q156" s="192" t="s">
        <v>250</v>
      </c>
      <c r="R156" s="192" t="s">
        <v>766</v>
      </c>
      <c r="S156" s="192" t="s">
        <v>767</v>
      </c>
      <c r="T156" s="191">
        <v>18</v>
      </c>
      <c r="U156" s="189" t="s">
        <v>790</v>
      </c>
      <c r="V156" s="192" t="s">
        <v>264</v>
      </c>
      <c r="W156" s="193" t="s">
        <v>537</v>
      </c>
      <c r="X156" s="194">
        <v>1500</v>
      </c>
      <c r="Y156" s="191">
        <v>2</v>
      </c>
      <c r="Z156" s="192" t="s">
        <v>210</v>
      </c>
      <c r="AA156" s="189" t="s">
        <v>211</v>
      </c>
      <c r="AB156" s="195"/>
      <c r="AC156" s="189" t="s">
        <v>535</v>
      </c>
      <c r="AD156" s="196">
        <f t="shared" si="16"/>
        <v>1200</v>
      </c>
      <c r="AE156" s="196">
        <f t="shared" si="18"/>
        <v>300</v>
      </c>
      <c r="AF156" s="196">
        <f t="shared" si="17"/>
        <v>1452</v>
      </c>
      <c r="AG156" s="196">
        <f t="shared" si="19"/>
        <v>363</v>
      </c>
      <c r="AH156" s="197">
        <f t="shared" si="21"/>
        <v>1815</v>
      </c>
      <c r="AI156" s="192" t="s">
        <v>28</v>
      </c>
      <c r="AJ156" s="188" t="s">
        <v>474</v>
      </c>
      <c r="AK156" s="188"/>
      <c r="AL156" s="202" t="s">
        <v>488</v>
      </c>
      <c r="AM156" s="198">
        <f t="shared" si="23"/>
        <v>0</v>
      </c>
      <c r="AN156" s="199"/>
      <c r="AO156" s="203">
        <f t="shared" si="22"/>
        <v>0</v>
      </c>
      <c r="AP156" s="188"/>
      <c r="AQ156" s="188"/>
    </row>
    <row r="157" spans="1:43" s="200" customFormat="1" ht="11.25" customHeight="1" x14ac:dyDescent="0.3">
      <c r="A157" s="188"/>
      <c r="B157" s="189" t="s">
        <v>15</v>
      </c>
      <c r="C157" s="190">
        <v>6</v>
      </c>
      <c r="D157" s="191">
        <v>3001</v>
      </c>
      <c r="E157" s="191">
        <v>5928</v>
      </c>
      <c r="F157" s="192" t="s">
        <v>144</v>
      </c>
      <c r="G157" s="192" t="s">
        <v>145</v>
      </c>
      <c r="H157" s="191">
        <v>5000</v>
      </c>
      <c r="I157" s="192" t="s">
        <v>146</v>
      </c>
      <c r="J157" s="188"/>
      <c r="K157" s="189" t="s">
        <v>20</v>
      </c>
      <c r="L157" s="189" t="s">
        <v>67</v>
      </c>
      <c r="M157" s="192" t="s">
        <v>68</v>
      </c>
      <c r="N157" s="189" t="s">
        <v>69</v>
      </c>
      <c r="O157" s="192" t="s">
        <v>70</v>
      </c>
      <c r="P157" s="189" t="s">
        <v>149</v>
      </c>
      <c r="Q157" s="192" t="s">
        <v>148</v>
      </c>
      <c r="R157" s="192" t="s">
        <v>682</v>
      </c>
      <c r="S157" s="192" t="s">
        <v>683</v>
      </c>
      <c r="T157" s="191">
        <v>45</v>
      </c>
      <c r="U157" s="189" t="s">
        <v>684</v>
      </c>
      <c r="V157" s="192" t="s">
        <v>147</v>
      </c>
      <c r="W157" s="193" t="s">
        <v>537</v>
      </c>
      <c r="X157" s="194">
        <v>1000</v>
      </c>
      <c r="Y157" s="191">
        <v>1</v>
      </c>
      <c r="Z157" s="192"/>
      <c r="AA157" s="189" t="s">
        <v>66</v>
      </c>
      <c r="AB157" s="195"/>
      <c r="AC157" s="189" t="s">
        <v>535</v>
      </c>
      <c r="AD157" s="196">
        <f t="shared" si="16"/>
        <v>800</v>
      </c>
      <c r="AE157" s="196">
        <f t="shared" si="18"/>
        <v>200</v>
      </c>
      <c r="AF157" s="196">
        <f t="shared" si="17"/>
        <v>968</v>
      </c>
      <c r="AG157" s="196">
        <f t="shared" si="19"/>
        <v>242</v>
      </c>
      <c r="AH157" s="197">
        <f t="shared" si="21"/>
        <v>1210</v>
      </c>
      <c r="AI157" s="192" t="s">
        <v>28</v>
      </c>
      <c r="AJ157" s="188" t="s">
        <v>474</v>
      </c>
      <c r="AK157" s="205"/>
      <c r="AL157" s="202" t="s">
        <v>486</v>
      </c>
      <c r="AM157" s="198">
        <f t="shared" si="23"/>
        <v>968</v>
      </c>
      <c r="AN157" s="199"/>
      <c r="AO157" s="203">
        <f t="shared" si="22"/>
        <v>968</v>
      </c>
      <c r="AP157" s="188"/>
      <c r="AQ157" s="188"/>
    </row>
    <row r="158" spans="1:43" s="200" customFormat="1" x14ac:dyDescent="0.3">
      <c r="A158" s="188"/>
      <c r="B158" s="189" t="s">
        <v>15</v>
      </c>
      <c r="C158" s="190">
        <v>6</v>
      </c>
      <c r="D158" s="191">
        <v>3001</v>
      </c>
      <c r="E158" s="191">
        <v>5928</v>
      </c>
      <c r="F158" s="192" t="s">
        <v>144</v>
      </c>
      <c r="G158" s="192" t="s">
        <v>145</v>
      </c>
      <c r="H158" s="191">
        <v>5000</v>
      </c>
      <c r="I158" s="192" t="s">
        <v>146</v>
      </c>
      <c r="J158" s="188"/>
      <c r="K158" s="189" t="s">
        <v>20</v>
      </c>
      <c r="L158" s="189" t="s">
        <v>67</v>
      </c>
      <c r="M158" s="192" t="s">
        <v>68</v>
      </c>
      <c r="N158" s="189" t="s">
        <v>69</v>
      </c>
      <c r="O158" s="192" t="s">
        <v>70</v>
      </c>
      <c r="P158" s="189" t="s">
        <v>149</v>
      </c>
      <c r="Q158" s="192" t="s">
        <v>148</v>
      </c>
      <c r="R158" s="192" t="s">
        <v>682</v>
      </c>
      <c r="S158" s="192" t="s">
        <v>683</v>
      </c>
      <c r="T158" s="191">
        <v>45</v>
      </c>
      <c r="U158" s="189" t="s">
        <v>685</v>
      </c>
      <c r="V158" s="192" t="s">
        <v>173</v>
      </c>
      <c r="W158" s="193" t="s">
        <v>537</v>
      </c>
      <c r="X158" s="194">
        <v>2000</v>
      </c>
      <c r="Y158" s="191">
        <v>1</v>
      </c>
      <c r="Z158" s="192"/>
      <c r="AA158" s="189" t="s">
        <v>66</v>
      </c>
      <c r="AB158" s="195"/>
      <c r="AC158" s="189" t="s">
        <v>535</v>
      </c>
      <c r="AD158" s="196">
        <f t="shared" si="16"/>
        <v>1600</v>
      </c>
      <c r="AE158" s="196">
        <f t="shared" si="18"/>
        <v>400</v>
      </c>
      <c r="AF158" s="196">
        <f t="shared" si="17"/>
        <v>1936</v>
      </c>
      <c r="AG158" s="196">
        <f t="shared" si="19"/>
        <v>484</v>
      </c>
      <c r="AH158" s="197">
        <f t="shared" si="21"/>
        <v>2420</v>
      </c>
      <c r="AI158" s="192" t="s">
        <v>28</v>
      </c>
      <c r="AJ158" s="188" t="s">
        <v>474</v>
      </c>
      <c r="AK158" s="205"/>
      <c r="AL158" s="202" t="s">
        <v>486</v>
      </c>
      <c r="AM158" s="198">
        <f t="shared" si="23"/>
        <v>1936</v>
      </c>
      <c r="AN158" s="199"/>
      <c r="AO158" s="203">
        <f t="shared" si="22"/>
        <v>1936</v>
      </c>
      <c r="AP158" s="188"/>
      <c r="AQ158" s="188"/>
    </row>
    <row r="159" spans="1:43" s="200" customFormat="1" x14ac:dyDescent="0.3">
      <c r="A159" s="188"/>
      <c r="B159" s="189" t="s">
        <v>15</v>
      </c>
      <c r="C159" s="190">
        <v>6</v>
      </c>
      <c r="D159" s="191">
        <v>3003</v>
      </c>
      <c r="E159" s="191">
        <v>5957</v>
      </c>
      <c r="F159" s="192" t="s">
        <v>119</v>
      </c>
      <c r="G159" s="192" t="s">
        <v>558</v>
      </c>
      <c r="H159" s="191">
        <v>5000</v>
      </c>
      <c r="I159" s="192" t="s">
        <v>146</v>
      </c>
      <c r="J159" s="188"/>
      <c r="K159" s="189"/>
      <c r="L159" s="189" t="s">
        <v>16</v>
      </c>
      <c r="M159" s="192" t="s">
        <v>17</v>
      </c>
      <c r="N159" s="189" t="s">
        <v>43</v>
      </c>
      <c r="O159" s="192" t="s">
        <v>17</v>
      </c>
      <c r="P159" s="189" t="s">
        <v>559</v>
      </c>
      <c r="Q159" s="192" t="s">
        <v>1081</v>
      </c>
      <c r="R159" s="192" t="s">
        <v>560</v>
      </c>
      <c r="S159" s="192" t="s">
        <v>561</v>
      </c>
      <c r="T159" s="191">
        <v>14</v>
      </c>
      <c r="U159" s="189" t="s">
        <v>562</v>
      </c>
      <c r="V159" s="192" t="s">
        <v>332</v>
      </c>
      <c r="W159" s="193" t="s">
        <v>537</v>
      </c>
      <c r="X159" s="194">
        <v>1998</v>
      </c>
      <c r="Y159" s="191">
        <v>0</v>
      </c>
      <c r="Z159" s="192" t="s">
        <v>41</v>
      </c>
      <c r="AA159" s="189" t="s">
        <v>42</v>
      </c>
      <c r="AB159" s="195"/>
      <c r="AC159" s="211" t="s">
        <v>37</v>
      </c>
      <c r="AD159" s="196">
        <f t="shared" ref="AD159:AD167" si="24">X159*0.9</f>
        <v>1798.2</v>
      </c>
      <c r="AE159" s="196">
        <f t="shared" si="18"/>
        <v>199.79999999999995</v>
      </c>
      <c r="AF159" s="196">
        <f t="shared" ref="AF159:AF167" si="25">X159*1.21*0.9</f>
        <v>2175.8220000000001</v>
      </c>
      <c r="AG159" s="196">
        <f t="shared" si="19"/>
        <v>241.75799999999981</v>
      </c>
      <c r="AH159" s="197">
        <f t="shared" si="21"/>
        <v>2417.58</v>
      </c>
      <c r="AI159" s="192" t="s">
        <v>28</v>
      </c>
      <c r="AJ159" s="188" t="s">
        <v>474</v>
      </c>
      <c r="AK159" s="188"/>
      <c r="AL159" s="202" t="s">
        <v>488</v>
      </c>
      <c r="AM159" s="198">
        <f t="shared" si="23"/>
        <v>0</v>
      </c>
      <c r="AN159" s="199"/>
      <c r="AO159" s="203">
        <f t="shared" si="22"/>
        <v>0</v>
      </c>
      <c r="AP159" s="188"/>
      <c r="AQ159" s="188"/>
    </row>
    <row r="160" spans="1:43" s="200" customFormat="1" x14ac:dyDescent="0.3">
      <c r="A160" s="188"/>
      <c r="B160" s="189" t="s">
        <v>15</v>
      </c>
      <c r="C160" s="190">
        <v>6</v>
      </c>
      <c r="D160" s="191">
        <v>3003</v>
      </c>
      <c r="E160" s="191">
        <v>5957</v>
      </c>
      <c r="F160" s="192" t="s">
        <v>119</v>
      </c>
      <c r="G160" s="192" t="s">
        <v>558</v>
      </c>
      <c r="H160" s="191">
        <v>5000</v>
      </c>
      <c r="I160" s="192" t="s">
        <v>146</v>
      </c>
      <c r="J160" s="188"/>
      <c r="K160" s="189"/>
      <c r="L160" s="189" t="s">
        <v>16</v>
      </c>
      <c r="M160" s="192" t="s">
        <v>17</v>
      </c>
      <c r="N160" s="189" t="s">
        <v>43</v>
      </c>
      <c r="O160" s="192" t="s">
        <v>17</v>
      </c>
      <c r="P160" s="189" t="s">
        <v>559</v>
      </c>
      <c r="Q160" s="192" t="s">
        <v>1081</v>
      </c>
      <c r="R160" s="192" t="s">
        <v>560</v>
      </c>
      <c r="S160" s="192" t="s">
        <v>561</v>
      </c>
      <c r="T160" s="191">
        <v>14</v>
      </c>
      <c r="U160" s="189" t="s">
        <v>563</v>
      </c>
      <c r="V160" s="192" t="s">
        <v>73</v>
      </c>
      <c r="W160" s="193" t="s">
        <v>537</v>
      </c>
      <c r="X160" s="194">
        <v>5130</v>
      </c>
      <c r="Y160" s="191">
        <v>0</v>
      </c>
      <c r="Z160" s="192" t="s">
        <v>41</v>
      </c>
      <c r="AA160" s="189" t="s">
        <v>42</v>
      </c>
      <c r="AB160" s="195"/>
      <c r="AC160" s="211" t="s">
        <v>37</v>
      </c>
      <c r="AD160" s="196">
        <f t="shared" si="24"/>
        <v>4617</v>
      </c>
      <c r="AE160" s="196">
        <f t="shared" si="18"/>
        <v>513</v>
      </c>
      <c r="AF160" s="196">
        <f t="shared" si="25"/>
        <v>5586.5700000000006</v>
      </c>
      <c r="AG160" s="196">
        <f t="shared" si="19"/>
        <v>620.72999999999956</v>
      </c>
      <c r="AH160" s="197">
        <f t="shared" si="21"/>
        <v>6207.3</v>
      </c>
      <c r="AI160" s="192" t="s">
        <v>28</v>
      </c>
      <c r="AJ160" s="188" t="s">
        <v>474</v>
      </c>
      <c r="AK160" s="188"/>
      <c r="AL160" s="202" t="s">
        <v>486</v>
      </c>
      <c r="AM160" s="198">
        <f t="shared" si="23"/>
        <v>5586.5700000000006</v>
      </c>
      <c r="AN160" s="199"/>
      <c r="AO160" s="203">
        <f t="shared" si="22"/>
        <v>5587</v>
      </c>
      <c r="AP160" s="188"/>
      <c r="AQ160" s="188"/>
    </row>
    <row r="161" spans="1:43" s="200" customFormat="1" x14ac:dyDescent="0.3">
      <c r="A161" s="188"/>
      <c r="B161" s="189" t="s">
        <v>15</v>
      </c>
      <c r="C161" s="190">
        <v>6</v>
      </c>
      <c r="D161" s="191">
        <v>3003</v>
      </c>
      <c r="E161" s="191">
        <v>5957</v>
      </c>
      <c r="F161" s="192" t="s">
        <v>119</v>
      </c>
      <c r="G161" s="192" t="s">
        <v>558</v>
      </c>
      <c r="H161" s="191">
        <v>5000</v>
      </c>
      <c r="I161" s="192" t="s">
        <v>146</v>
      </c>
      <c r="J161" s="188"/>
      <c r="K161" s="189"/>
      <c r="L161" s="189" t="s">
        <v>16</v>
      </c>
      <c r="M161" s="192" t="s">
        <v>17</v>
      </c>
      <c r="N161" s="189" t="s">
        <v>43</v>
      </c>
      <c r="O161" s="192" t="s">
        <v>17</v>
      </c>
      <c r="P161" s="189" t="s">
        <v>559</v>
      </c>
      <c r="Q161" s="192" t="s">
        <v>1081</v>
      </c>
      <c r="R161" s="192" t="s">
        <v>560</v>
      </c>
      <c r="S161" s="192" t="s">
        <v>561</v>
      </c>
      <c r="T161" s="191">
        <v>14</v>
      </c>
      <c r="U161" s="189" t="s">
        <v>564</v>
      </c>
      <c r="V161" s="192" t="s">
        <v>565</v>
      </c>
      <c r="W161" s="193" t="s">
        <v>537</v>
      </c>
      <c r="X161" s="194">
        <v>8401</v>
      </c>
      <c r="Y161" s="191">
        <v>0</v>
      </c>
      <c r="Z161" s="192" t="s">
        <v>41</v>
      </c>
      <c r="AA161" s="189" t="s">
        <v>42</v>
      </c>
      <c r="AB161" s="195"/>
      <c r="AC161" s="211" t="s">
        <v>37</v>
      </c>
      <c r="AD161" s="196">
        <f t="shared" si="24"/>
        <v>7560.9000000000005</v>
      </c>
      <c r="AE161" s="196">
        <f t="shared" si="18"/>
        <v>840.09999999999945</v>
      </c>
      <c r="AF161" s="196">
        <f t="shared" si="25"/>
        <v>9148.6890000000003</v>
      </c>
      <c r="AG161" s="196">
        <f t="shared" si="19"/>
        <v>1016.5209999999988</v>
      </c>
      <c r="AH161" s="197">
        <f t="shared" si="21"/>
        <v>10165.209999999999</v>
      </c>
      <c r="AI161" s="192" t="s">
        <v>28</v>
      </c>
      <c r="AJ161" s="188" t="s">
        <v>474</v>
      </c>
      <c r="AK161" s="188"/>
      <c r="AL161" s="202" t="s">
        <v>486</v>
      </c>
      <c r="AM161" s="198">
        <f t="shared" si="23"/>
        <v>9148.6890000000003</v>
      </c>
      <c r="AN161" s="199"/>
      <c r="AO161" s="203">
        <f t="shared" si="22"/>
        <v>9149</v>
      </c>
      <c r="AP161" s="188"/>
      <c r="AQ161" s="188"/>
    </row>
    <row r="162" spans="1:43" s="200" customFormat="1" x14ac:dyDescent="0.3">
      <c r="A162" s="188"/>
      <c r="B162" s="189" t="s">
        <v>15</v>
      </c>
      <c r="C162" s="190">
        <v>6</v>
      </c>
      <c r="D162" s="191">
        <v>3003</v>
      </c>
      <c r="E162" s="191">
        <v>5957</v>
      </c>
      <c r="F162" s="192" t="s">
        <v>119</v>
      </c>
      <c r="G162" s="192" t="s">
        <v>558</v>
      </c>
      <c r="H162" s="191">
        <v>5000</v>
      </c>
      <c r="I162" s="192" t="s">
        <v>146</v>
      </c>
      <c r="J162" s="188"/>
      <c r="K162" s="189"/>
      <c r="L162" s="189" t="s">
        <v>16</v>
      </c>
      <c r="M162" s="192" t="s">
        <v>17</v>
      </c>
      <c r="N162" s="189" t="s">
        <v>43</v>
      </c>
      <c r="O162" s="192" t="s">
        <v>17</v>
      </c>
      <c r="P162" s="189" t="s">
        <v>559</v>
      </c>
      <c r="Q162" s="192" t="s">
        <v>1081</v>
      </c>
      <c r="R162" s="192" t="s">
        <v>560</v>
      </c>
      <c r="S162" s="192" t="s">
        <v>561</v>
      </c>
      <c r="T162" s="191">
        <v>14</v>
      </c>
      <c r="U162" s="189" t="s">
        <v>566</v>
      </c>
      <c r="V162" s="192" t="s">
        <v>138</v>
      </c>
      <c r="W162" s="193" t="s">
        <v>537</v>
      </c>
      <c r="X162" s="194">
        <v>4284</v>
      </c>
      <c r="Y162" s="191">
        <v>0</v>
      </c>
      <c r="Z162" s="192" t="s">
        <v>41</v>
      </c>
      <c r="AA162" s="189" t="s">
        <v>42</v>
      </c>
      <c r="AB162" s="195"/>
      <c r="AC162" s="211" t="s">
        <v>37</v>
      </c>
      <c r="AD162" s="196">
        <f t="shared" si="24"/>
        <v>3855.6</v>
      </c>
      <c r="AE162" s="196">
        <f t="shared" si="18"/>
        <v>428.40000000000009</v>
      </c>
      <c r="AF162" s="196">
        <f t="shared" si="25"/>
        <v>4665.2759999999998</v>
      </c>
      <c r="AG162" s="196">
        <f t="shared" si="19"/>
        <v>518.36399999999958</v>
      </c>
      <c r="AH162" s="197">
        <f t="shared" si="21"/>
        <v>5183.6399999999994</v>
      </c>
      <c r="AI162" s="192" t="s">
        <v>28</v>
      </c>
      <c r="AJ162" s="188" t="s">
        <v>474</v>
      </c>
      <c r="AK162" s="188"/>
      <c r="AL162" s="202" t="s">
        <v>486</v>
      </c>
      <c r="AM162" s="198">
        <f t="shared" si="23"/>
        <v>4665.2759999999998</v>
      </c>
      <c r="AN162" s="199"/>
      <c r="AO162" s="203">
        <f t="shared" si="22"/>
        <v>4665</v>
      </c>
      <c r="AP162" s="188"/>
      <c r="AQ162" s="188"/>
    </row>
    <row r="163" spans="1:43" s="200" customFormat="1" x14ac:dyDescent="0.3">
      <c r="A163" s="188"/>
      <c r="B163" s="189" t="s">
        <v>15</v>
      </c>
      <c r="C163" s="190">
        <v>6</v>
      </c>
      <c r="D163" s="191">
        <v>3003</v>
      </c>
      <c r="E163" s="191">
        <v>5957</v>
      </c>
      <c r="F163" s="192" t="s">
        <v>119</v>
      </c>
      <c r="G163" s="192" t="s">
        <v>558</v>
      </c>
      <c r="H163" s="191">
        <v>5000</v>
      </c>
      <c r="I163" s="192" t="s">
        <v>146</v>
      </c>
      <c r="J163" s="188"/>
      <c r="K163" s="189"/>
      <c r="L163" s="189" t="s">
        <v>16</v>
      </c>
      <c r="M163" s="192" t="s">
        <v>17</v>
      </c>
      <c r="N163" s="189" t="s">
        <v>43</v>
      </c>
      <c r="O163" s="192" t="s">
        <v>17</v>
      </c>
      <c r="P163" s="189" t="s">
        <v>559</v>
      </c>
      <c r="Q163" s="192" t="s">
        <v>1081</v>
      </c>
      <c r="R163" s="192" t="s">
        <v>560</v>
      </c>
      <c r="S163" s="192" t="s">
        <v>561</v>
      </c>
      <c r="T163" s="191">
        <v>14</v>
      </c>
      <c r="U163" s="189" t="s">
        <v>567</v>
      </c>
      <c r="V163" s="192" t="s">
        <v>568</v>
      </c>
      <c r="W163" s="193" t="s">
        <v>537</v>
      </c>
      <c r="X163" s="194">
        <v>242</v>
      </c>
      <c r="Y163" s="191">
        <v>0</v>
      </c>
      <c r="Z163" s="192" t="s">
        <v>41</v>
      </c>
      <c r="AA163" s="189" t="s">
        <v>42</v>
      </c>
      <c r="AB163" s="195"/>
      <c r="AC163" s="211" t="s">
        <v>37</v>
      </c>
      <c r="AD163" s="196">
        <f t="shared" si="24"/>
        <v>217.8</v>
      </c>
      <c r="AE163" s="196">
        <f t="shared" si="18"/>
        <v>24.199999999999989</v>
      </c>
      <c r="AF163" s="196">
        <f t="shared" si="25"/>
        <v>263.53800000000001</v>
      </c>
      <c r="AG163" s="196">
        <f t="shared" si="19"/>
        <v>29.281999999999982</v>
      </c>
      <c r="AH163" s="197">
        <f t="shared" si="21"/>
        <v>292.82</v>
      </c>
      <c r="AI163" s="192" t="s">
        <v>28</v>
      </c>
      <c r="AJ163" s="188" t="s">
        <v>474</v>
      </c>
      <c r="AK163" s="188"/>
      <c r="AL163" s="202" t="s">
        <v>488</v>
      </c>
      <c r="AM163" s="198">
        <f t="shared" si="23"/>
        <v>0</v>
      </c>
      <c r="AN163" s="199"/>
      <c r="AO163" s="203">
        <f t="shared" si="22"/>
        <v>0</v>
      </c>
      <c r="AP163" s="188"/>
      <c r="AQ163" s="188"/>
    </row>
    <row r="164" spans="1:43" s="200" customFormat="1" x14ac:dyDescent="0.3">
      <c r="A164" s="188"/>
      <c r="B164" s="189" t="s">
        <v>15</v>
      </c>
      <c r="C164" s="190">
        <v>6</v>
      </c>
      <c r="D164" s="191">
        <v>3003</v>
      </c>
      <c r="E164" s="191">
        <v>5957</v>
      </c>
      <c r="F164" s="192" t="s">
        <v>119</v>
      </c>
      <c r="G164" s="192" t="s">
        <v>558</v>
      </c>
      <c r="H164" s="191">
        <v>5000</v>
      </c>
      <c r="I164" s="192" t="s">
        <v>146</v>
      </c>
      <c r="J164" s="188"/>
      <c r="K164" s="189"/>
      <c r="L164" s="189" t="s">
        <v>16</v>
      </c>
      <c r="M164" s="192" t="s">
        <v>17</v>
      </c>
      <c r="N164" s="189" t="s">
        <v>43</v>
      </c>
      <c r="O164" s="192" t="s">
        <v>17</v>
      </c>
      <c r="P164" s="189" t="s">
        <v>559</v>
      </c>
      <c r="Q164" s="192" t="s">
        <v>1081</v>
      </c>
      <c r="R164" s="192" t="s">
        <v>560</v>
      </c>
      <c r="S164" s="192" t="s">
        <v>561</v>
      </c>
      <c r="T164" s="191">
        <v>14</v>
      </c>
      <c r="U164" s="189" t="s">
        <v>569</v>
      </c>
      <c r="V164" s="192" t="s">
        <v>570</v>
      </c>
      <c r="W164" s="193" t="s">
        <v>547</v>
      </c>
      <c r="X164" s="194">
        <v>566</v>
      </c>
      <c r="Y164" s="191">
        <v>0</v>
      </c>
      <c r="Z164" s="192" t="s">
        <v>41</v>
      </c>
      <c r="AA164" s="189" t="s">
        <v>42</v>
      </c>
      <c r="AB164" s="195"/>
      <c r="AC164" s="211" t="s">
        <v>37</v>
      </c>
      <c r="AD164" s="196">
        <f t="shared" si="24"/>
        <v>509.40000000000003</v>
      </c>
      <c r="AE164" s="196">
        <f t="shared" si="18"/>
        <v>56.599999999999966</v>
      </c>
      <c r="AF164" s="196">
        <f t="shared" si="25"/>
        <v>616.37400000000002</v>
      </c>
      <c r="AG164" s="196">
        <f t="shared" si="19"/>
        <v>68.48599999999999</v>
      </c>
      <c r="AH164" s="197">
        <f t="shared" si="21"/>
        <v>684.86</v>
      </c>
      <c r="AI164" s="192" t="s">
        <v>28</v>
      </c>
      <c r="AJ164" s="188" t="s">
        <v>474</v>
      </c>
      <c r="AK164" s="188"/>
      <c r="AL164" s="202" t="s">
        <v>486</v>
      </c>
      <c r="AM164" s="198">
        <f t="shared" si="23"/>
        <v>616.37400000000002</v>
      </c>
      <c r="AN164" s="199"/>
      <c r="AO164" s="203">
        <f t="shared" si="22"/>
        <v>616</v>
      </c>
      <c r="AP164" s="188"/>
      <c r="AQ164" s="188"/>
    </row>
    <row r="165" spans="1:43" s="200" customFormat="1" x14ac:dyDescent="0.3">
      <c r="A165" s="188"/>
      <c r="B165" s="189" t="s">
        <v>15</v>
      </c>
      <c r="C165" s="190">
        <v>6</v>
      </c>
      <c r="D165" s="191">
        <v>3003</v>
      </c>
      <c r="E165" s="191">
        <v>5957</v>
      </c>
      <c r="F165" s="192" t="s">
        <v>119</v>
      </c>
      <c r="G165" s="192" t="s">
        <v>558</v>
      </c>
      <c r="H165" s="191">
        <v>5000</v>
      </c>
      <c r="I165" s="192" t="s">
        <v>146</v>
      </c>
      <c r="J165" s="188"/>
      <c r="K165" s="189"/>
      <c r="L165" s="189" t="s">
        <v>16</v>
      </c>
      <c r="M165" s="192" t="s">
        <v>17</v>
      </c>
      <c r="N165" s="189" t="s">
        <v>43</v>
      </c>
      <c r="O165" s="192" t="s">
        <v>17</v>
      </c>
      <c r="P165" s="189" t="s">
        <v>559</v>
      </c>
      <c r="Q165" s="192" t="s">
        <v>1081</v>
      </c>
      <c r="R165" s="192" t="s">
        <v>560</v>
      </c>
      <c r="S165" s="192" t="s">
        <v>561</v>
      </c>
      <c r="T165" s="191">
        <v>14</v>
      </c>
      <c r="U165" s="189" t="s">
        <v>571</v>
      </c>
      <c r="V165" s="192" t="s">
        <v>572</v>
      </c>
      <c r="W165" s="193" t="s">
        <v>537</v>
      </c>
      <c r="X165" s="194">
        <v>7197</v>
      </c>
      <c r="Y165" s="191">
        <v>0</v>
      </c>
      <c r="Z165" s="192" t="s">
        <v>41</v>
      </c>
      <c r="AA165" s="189" t="s">
        <v>42</v>
      </c>
      <c r="AB165" s="195"/>
      <c r="AC165" s="211" t="s">
        <v>37</v>
      </c>
      <c r="AD165" s="196">
        <f t="shared" si="24"/>
        <v>6477.3</v>
      </c>
      <c r="AE165" s="196">
        <f t="shared" ref="AE165:AE224" si="26">X165-AD165</f>
        <v>719.69999999999982</v>
      </c>
      <c r="AF165" s="196">
        <f t="shared" si="25"/>
        <v>7837.5329999999994</v>
      </c>
      <c r="AG165" s="196">
        <f t="shared" ref="AG165:AG224" si="27">X165*1.21-AF165</f>
        <v>870.83699999999953</v>
      </c>
      <c r="AH165" s="197">
        <f t="shared" si="21"/>
        <v>8708.369999999999</v>
      </c>
      <c r="AI165" s="192" t="s">
        <v>28</v>
      </c>
      <c r="AJ165" s="188" t="s">
        <v>474</v>
      </c>
      <c r="AK165" s="188"/>
      <c r="AL165" s="202" t="s">
        <v>486</v>
      </c>
      <c r="AM165" s="198">
        <f t="shared" si="23"/>
        <v>7837.5329999999994</v>
      </c>
      <c r="AN165" s="199"/>
      <c r="AO165" s="203">
        <f t="shared" si="22"/>
        <v>7838</v>
      </c>
      <c r="AP165" s="188"/>
      <c r="AQ165" s="188"/>
    </row>
    <row r="166" spans="1:43" s="200" customFormat="1" x14ac:dyDescent="0.3">
      <c r="A166" s="188"/>
      <c r="B166" s="189" t="s">
        <v>15</v>
      </c>
      <c r="C166" s="190">
        <v>6</v>
      </c>
      <c r="D166" s="191">
        <v>3003</v>
      </c>
      <c r="E166" s="191">
        <v>5957</v>
      </c>
      <c r="F166" s="192" t="s">
        <v>119</v>
      </c>
      <c r="G166" s="192" t="s">
        <v>558</v>
      </c>
      <c r="H166" s="191">
        <v>5000</v>
      </c>
      <c r="I166" s="192" t="s">
        <v>146</v>
      </c>
      <c r="J166" s="188"/>
      <c r="K166" s="189"/>
      <c r="L166" s="189" t="s">
        <v>16</v>
      </c>
      <c r="M166" s="192" t="s">
        <v>17</v>
      </c>
      <c r="N166" s="189" t="s">
        <v>43</v>
      </c>
      <c r="O166" s="192" t="s">
        <v>17</v>
      </c>
      <c r="P166" s="189" t="s">
        <v>559</v>
      </c>
      <c r="Q166" s="192" t="s">
        <v>1081</v>
      </c>
      <c r="R166" s="192" t="s">
        <v>560</v>
      </c>
      <c r="S166" s="192" t="s">
        <v>561</v>
      </c>
      <c r="T166" s="191">
        <v>14</v>
      </c>
      <c r="U166" s="189" t="s">
        <v>573</v>
      </c>
      <c r="V166" s="192" t="s">
        <v>25</v>
      </c>
      <c r="W166" s="193" t="s">
        <v>537</v>
      </c>
      <c r="X166" s="194">
        <v>13465</v>
      </c>
      <c r="Y166" s="191">
        <v>0</v>
      </c>
      <c r="Z166" s="192" t="s">
        <v>41</v>
      </c>
      <c r="AA166" s="189" t="s">
        <v>42</v>
      </c>
      <c r="AB166" s="195"/>
      <c r="AC166" s="211" t="s">
        <v>37</v>
      </c>
      <c r="AD166" s="196">
        <f t="shared" si="24"/>
        <v>12118.5</v>
      </c>
      <c r="AE166" s="196">
        <f t="shared" si="26"/>
        <v>1346.5</v>
      </c>
      <c r="AF166" s="196">
        <f t="shared" si="25"/>
        <v>14663.385</v>
      </c>
      <c r="AG166" s="196">
        <f t="shared" si="27"/>
        <v>1629.2649999999994</v>
      </c>
      <c r="AH166" s="197">
        <f t="shared" si="21"/>
        <v>16292.65</v>
      </c>
      <c r="AI166" s="192" t="s">
        <v>28</v>
      </c>
      <c r="AJ166" s="188" t="s">
        <v>474</v>
      </c>
      <c r="AK166" s="188"/>
      <c r="AL166" s="202" t="s">
        <v>486</v>
      </c>
      <c r="AM166" s="198">
        <f t="shared" si="23"/>
        <v>14663.385</v>
      </c>
      <c r="AN166" s="199"/>
      <c r="AO166" s="203">
        <f t="shared" si="22"/>
        <v>14663</v>
      </c>
      <c r="AP166" s="188"/>
      <c r="AQ166" s="188"/>
    </row>
    <row r="167" spans="1:43" s="200" customFormat="1" x14ac:dyDescent="0.3">
      <c r="A167" s="188"/>
      <c r="B167" s="189" t="s">
        <v>15</v>
      </c>
      <c r="C167" s="190">
        <v>6</v>
      </c>
      <c r="D167" s="191">
        <v>3003</v>
      </c>
      <c r="E167" s="191">
        <v>5957</v>
      </c>
      <c r="F167" s="192" t="s">
        <v>119</v>
      </c>
      <c r="G167" s="192" t="s">
        <v>558</v>
      </c>
      <c r="H167" s="191">
        <v>5000</v>
      </c>
      <c r="I167" s="192" t="s">
        <v>146</v>
      </c>
      <c r="J167" s="188"/>
      <c r="K167" s="189"/>
      <c r="L167" s="189" t="s">
        <v>16</v>
      </c>
      <c r="M167" s="192" t="s">
        <v>17</v>
      </c>
      <c r="N167" s="189" t="s">
        <v>43</v>
      </c>
      <c r="O167" s="192" t="s">
        <v>17</v>
      </c>
      <c r="P167" s="189" t="s">
        <v>559</v>
      </c>
      <c r="Q167" s="192" t="s">
        <v>1081</v>
      </c>
      <c r="R167" s="192" t="s">
        <v>560</v>
      </c>
      <c r="S167" s="192" t="s">
        <v>561</v>
      </c>
      <c r="T167" s="191">
        <v>14</v>
      </c>
      <c r="U167" s="189" t="s">
        <v>574</v>
      </c>
      <c r="V167" s="192" t="s">
        <v>575</v>
      </c>
      <c r="W167" s="193" t="s">
        <v>537</v>
      </c>
      <c r="X167" s="194">
        <v>7854</v>
      </c>
      <c r="Y167" s="191">
        <v>0</v>
      </c>
      <c r="Z167" s="192" t="s">
        <v>41</v>
      </c>
      <c r="AA167" s="189" t="s">
        <v>42</v>
      </c>
      <c r="AB167" s="195"/>
      <c r="AC167" s="211" t="s">
        <v>37</v>
      </c>
      <c r="AD167" s="196">
        <f t="shared" si="24"/>
        <v>7068.6</v>
      </c>
      <c r="AE167" s="196">
        <f t="shared" si="26"/>
        <v>785.39999999999964</v>
      </c>
      <c r="AF167" s="196">
        <f t="shared" si="25"/>
        <v>8553.0060000000012</v>
      </c>
      <c r="AG167" s="196">
        <f t="shared" si="27"/>
        <v>950.33399999999892</v>
      </c>
      <c r="AH167" s="197">
        <f t="shared" si="21"/>
        <v>9503.34</v>
      </c>
      <c r="AI167" s="192" t="s">
        <v>28</v>
      </c>
      <c r="AJ167" s="188" t="s">
        <v>474</v>
      </c>
      <c r="AK167" s="188"/>
      <c r="AL167" s="202" t="s">
        <v>486</v>
      </c>
      <c r="AM167" s="198">
        <f t="shared" si="23"/>
        <v>8553.0060000000012</v>
      </c>
      <c r="AN167" s="199"/>
      <c r="AO167" s="203">
        <f t="shared" si="22"/>
        <v>8553</v>
      </c>
      <c r="AP167" s="188"/>
      <c r="AQ167" s="188"/>
    </row>
    <row r="168" spans="1:43" s="200" customFormat="1" x14ac:dyDescent="0.3">
      <c r="A168" s="188"/>
      <c r="B168" s="189" t="s">
        <v>15</v>
      </c>
      <c r="C168" s="190">
        <v>6</v>
      </c>
      <c r="D168" s="191">
        <v>3003</v>
      </c>
      <c r="E168" s="191">
        <v>5957</v>
      </c>
      <c r="F168" s="192" t="s">
        <v>119</v>
      </c>
      <c r="G168" s="192" t="s">
        <v>558</v>
      </c>
      <c r="H168" s="191">
        <v>5000</v>
      </c>
      <c r="I168" s="192" t="s">
        <v>146</v>
      </c>
      <c r="J168" s="188"/>
      <c r="K168" s="189" t="s">
        <v>20</v>
      </c>
      <c r="L168" s="189" t="s">
        <v>416</v>
      </c>
      <c r="M168" s="192" t="s">
        <v>417</v>
      </c>
      <c r="N168" s="189" t="s">
        <v>611</v>
      </c>
      <c r="O168" s="192" t="s">
        <v>987</v>
      </c>
      <c r="P168" s="189" t="s">
        <v>988</v>
      </c>
      <c r="Q168" s="192" t="s">
        <v>989</v>
      </c>
      <c r="R168" s="192" t="s">
        <v>990</v>
      </c>
      <c r="S168" s="192" t="s">
        <v>991</v>
      </c>
      <c r="T168" s="191">
        <v>100</v>
      </c>
      <c r="U168" s="189" t="s">
        <v>1001</v>
      </c>
      <c r="V168" s="192" t="s">
        <v>848</v>
      </c>
      <c r="W168" s="193" t="s">
        <v>537</v>
      </c>
      <c r="X168" s="194">
        <v>269.98</v>
      </c>
      <c r="Y168" s="191">
        <v>1</v>
      </c>
      <c r="Z168" s="192" t="s">
        <v>420</v>
      </c>
      <c r="AA168" s="195"/>
      <c r="AB168" s="195"/>
      <c r="AC168" s="211" t="s">
        <v>37</v>
      </c>
      <c r="AD168" s="196">
        <f t="shared" ref="AD168:AD175" si="28">X168*0.8</f>
        <v>215.98400000000004</v>
      </c>
      <c r="AE168" s="196">
        <f t="shared" si="26"/>
        <v>53.995999999999981</v>
      </c>
      <c r="AF168" s="196">
        <f t="shared" ref="AF168:AF175" si="29">X168*1.21*0.8</f>
        <v>261.34064000000006</v>
      </c>
      <c r="AG168" s="196">
        <f t="shared" si="27"/>
        <v>65.335159999999973</v>
      </c>
      <c r="AH168" s="197">
        <f t="shared" si="21"/>
        <v>326.67580000000004</v>
      </c>
      <c r="AI168" s="192" t="s">
        <v>28</v>
      </c>
      <c r="AJ168" s="188" t="s">
        <v>1106</v>
      </c>
      <c r="AK168" s="188"/>
      <c r="AL168" s="202" t="s">
        <v>488</v>
      </c>
      <c r="AM168" s="198">
        <f t="shared" si="23"/>
        <v>0</v>
      </c>
      <c r="AN168" s="199"/>
      <c r="AO168" s="203">
        <f t="shared" si="22"/>
        <v>0</v>
      </c>
      <c r="AP168" s="188"/>
      <c r="AQ168" s="188"/>
    </row>
    <row r="169" spans="1:43" s="200" customFormat="1" x14ac:dyDescent="0.3">
      <c r="A169" s="188"/>
      <c r="B169" s="189" t="s">
        <v>15</v>
      </c>
      <c r="C169" s="190">
        <v>6</v>
      </c>
      <c r="D169" s="191">
        <v>3003</v>
      </c>
      <c r="E169" s="191">
        <v>5957</v>
      </c>
      <c r="F169" s="192" t="s">
        <v>119</v>
      </c>
      <c r="G169" s="192" t="s">
        <v>558</v>
      </c>
      <c r="H169" s="191">
        <v>5000</v>
      </c>
      <c r="I169" s="192" t="s">
        <v>146</v>
      </c>
      <c r="J169" s="188"/>
      <c r="K169" s="189" t="s">
        <v>20</v>
      </c>
      <c r="L169" s="189" t="s">
        <v>416</v>
      </c>
      <c r="M169" s="192" t="s">
        <v>417</v>
      </c>
      <c r="N169" s="189" t="s">
        <v>611</v>
      </c>
      <c r="O169" s="192" t="s">
        <v>987</v>
      </c>
      <c r="P169" s="189" t="s">
        <v>988</v>
      </c>
      <c r="Q169" s="192" t="s">
        <v>989</v>
      </c>
      <c r="R169" s="192" t="s">
        <v>990</v>
      </c>
      <c r="S169" s="192" t="s">
        <v>991</v>
      </c>
      <c r="T169" s="191">
        <v>100</v>
      </c>
      <c r="U169" s="189" t="s">
        <v>1002</v>
      </c>
      <c r="V169" s="192" t="s">
        <v>1003</v>
      </c>
      <c r="W169" s="193" t="s">
        <v>38</v>
      </c>
      <c r="X169" s="194">
        <v>2777.1</v>
      </c>
      <c r="Y169" s="191">
        <v>1</v>
      </c>
      <c r="Z169" s="192" t="s">
        <v>420</v>
      </c>
      <c r="AA169" s="195"/>
      <c r="AB169" s="195"/>
      <c r="AC169" s="211" t="s">
        <v>37</v>
      </c>
      <c r="AD169" s="196">
        <f t="shared" si="28"/>
        <v>2221.6799999999998</v>
      </c>
      <c r="AE169" s="196">
        <f t="shared" si="26"/>
        <v>555.42000000000007</v>
      </c>
      <c r="AF169" s="196">
        <f t="shared" si="29"/>
        <v>2688.2327999999998</v>
      </c>
      <c r="AG169" s="196">
        <f t="shared" si="27"/>
        <v>672.05819999999994</v>
      </c>
      <c r="AH169" s="197">
        <f t="shared" si="21"/>
        <v>3360.2909999999997</v>
      </c>
      <c r="AI169" s="192" t="s">
        <v>28</v>
      </c>
      <c r="AJ169" s="188" t="s">
        <v>1106</v>
      </c>
      <c r="AK169" s="188"/>
      <c r="AL169" s="202" t="s">
        <v>488</v>
      </c>
      <c r="AM169" s="198">
        <f t="shared" si="23"/>
        <v>0</v>
      </c>
      <c r="AN169" s="199"/>
      <c r="AO169" s="203">
        <f t="shared" si="22"/>
        <v>0</v>
      </c>
      <c r="AP169" s="188"/>
      <c r="AQ169" s="188"/>
    </row>
    <row r="170" spans="1:43" s="200" customFormat="1" x14ac:dyDescent="0.3">
      <c r="A170" s="188"/>
      <c r="B170" s="189" t="s">
        <v>15</v>
      </c>
      <c r="C170" s="190">
        <v>6</v>
      </c>
      <c r="D170" s="191">
        <v>3003</v>
      </c>
      <c r="E170" s="191">
        <v>5957</v>
      </c>
      <c r="F170" s="192" t="s">
        <v>119</v>
      </c>
      <c r="G170" s="192" t="s">
        <v>558</v>
      </c>
      <c r="H170" s="191">
        <v>5000</v>
      </c>
      <c r="I170" s="192" t="s">
        <v>146</v>
      </c>
      <c r="J170" s="188"/>
      <c r="K170" s="189" t="s">
        <v>20</v>
      </c>
      <c r="L170" s="189" t="s">
        <v>416</v>
      </c>
      <c r="M170" s="192" t="s">
        <v>417</v>
      </c>
      <c r="N170" s="189" t="s">
        <v>611</v>
      </c>
      <c r="O170" s="192" t="s">
        <v>987</v>
      </c>
      <c r="P170" s="189" t="s">
        <v>988</v>
      </c>
      <c r="Q170" s="192" t="s">
        <v>989</v>
      </c>
      <c r="R170" s="192" t="s">
        <v>990</v>
      </c>
      <c r="S170" s="192" t="s">
        <v>991</v>
      </c>
      <c r="T170" s="191">
        <v>100</v>
      </c>
      <c r="U170" s="189" t="s">
        <v>1004</v>
      </c>
      <c r="V170" s="192" t="s">
        <v>40</v>
      </c>
      <c r="W170" s="193" t="s">
        <v>38</v>
      </c>
      <c r="X170" s="194">
        <v>1686</v>
      </c>
      <c r="Y170" s="191">
        <v>0</v>
      </c>
      <c r="Z170" s="192" t="s">
        <v>420</v>
      </c>
      <c r="AA170" s="195"/>
      <c r="AB170" s="195"/>
      <c r="AC170" s="211" t="s">
        <v>37</v>
      </c>
      <c r="AD170" s="196">
        <f t="shared" si="28"/>
        <v>1348.8000000000002</v>
      </c>
      <c r="AE170" s="196">
        <f t="shared" si="26"/>
        <v>337.19999999999982</v>
      </c>
      <c r="AF170" s="196">
        <f t="shared" si="29"/>
        <v>1632.048</v>
      </c>
      <c r="AG170" s="196">
        <f t="shared" si="27"/>
        <v>408.01199999999994</v>
      </c>
      <c r="AH170" s="197">
        <f t="shared" si="21"/>
        <v>2040.06</v>
      </c>
      <c r="AI170" s="192" t="s">
        <v>28</v>
      </c>
      <c r="AJ170" s="188" t="s">
        <v>1106</v>
      </c>
      <c r="AK170" s="188"/>
      <c r="AL170" s="202" t="s">
        <v>488</v>
      </c>
      <c r="AM170" s="198">
        <f t="shared" si="23"/>
        <v>0</v>
      </c>
      <c r="AN170" s="199"/>
      <c r="AO170" s="203">
        <f t="shared" si="22"/>
        <v>0</v>
      </c>
      <c r="AP170" s="188"/>
      <c r="AQ170" s="188"/>
    </row>
    <row r="171" spans="1:43" s="200" customFormat="1" x14ac:dyDescent="0.3">
      <c r="A171" s="188"/>
      <c r="B171" s="189" t="s">
        <v>15</v>
      </c>
      <c r="C171" s="190">
        <v>6</v>
      </c>
      <c r="D171" s="191">
        <v>3003</v>
      </c>
      <c r="E171" s="191">
        <v>5957</v>
      </c>
      <c r="F171" s="192" t="s">
        <v>119</v>
      </c>
      <c r="G171" s="192" t="s">
        <v>558</v>
      </c>
      <c r="H171" s="191">
        <v>5000</v>
      </c>
      <c r="I171" s="192" t="s">
        <v>146</v>
      </c>
      <c r="J171" s="188"/>
      <c r="K171" s="189" t="s">
        <v>20</v>
      </c>
      <c r="L171" s="189" t="s">
        <v>416</v>
      </c>
      <c r="M171" s="192" t="s">
        <v>417</v>
      </c>
      <c r="N171" s="189" t="s">
        <v>611</v>
      </c>
      <c r="O171" s="192" t="s">
        <v>987</v>
      </c>
      <c r="P171" s="189" t="s">
        <v>988</v>
      </c>
      <c r="Q171" s="192" t="s">
        <v>989</v>
      </c>
      <c r="R171" s="192" t="s">
        <v>990</v>
      </c>
      <c r="S171" s="192" t="s">
        <v>991</v>
      </c>
      <c r="T171" s="191">
        <v>100</v>
      </c>
      <c r="U171" s="189" t="s">
        <v>1005</v>
      </c>
      <c r="V171" s="192" t="s">
        <v>1006</v>
      </c>
      <c r="W171" s="193" t="s">
        <v>628</v>
      </c>
      <c r="X171" s="194">
        <v>414.68</v>
      </c>
      <c r="Y171" s="191">
        <v>0</v>
      </c>
      <c r="Z171" s="192" t="s">
        <v>420</v>
      </c>
      <c r="AA171" s="195"/>
      <c r="AB171" s="195"/>
      <c r="AC171" s="211" t="s">
        <v>37</v>
      </c>
      <c r="AD171" s="196">
        <f t="shared" si="28"/>
        <v>331.74400000000003</v>
      </c>
      <c r="AE171" s="196">
        <f t="shared" si="26"/>
        <v>82.935999999999979</v>
      </c>
      <c r="AF171" s="196">
        <f t="shared" si="29"/>
        <v>401.41023999999999</v>
      </c>
      <c r="AG171" s="196">
        <f t="shared" si="27"/>
        <v>100.35255999999998</v>
      </c>
      <c r="AH171" s="197">
        <f t="shared" si="21"/>
        <v>501.76279999999997</v>
      </c>
      <c r="AI171" s="192" t="s">
        <v>28</v>
      </c>
      <c r="AJ171" s="188" t="s">
        <v>1106</v>
      </c>
      <c r="AK171" s="188"/>
      <c r="AL171" s="202" t="s">
        <v>488</v>
      </c>
      <c r="AM171" s="198">
        <f t="shared" si="23"/>
        <v>0</v>
      </c>
      <c r="AN171" s="199"/>
      <c r="AO171" s="203">
        <f t="shared" si="22"/>
        <v>0</v>
      </c>
      <c r="AP171" s="188"/>
      <c r="AQ171" s="188"/>
    </row>
    <row r="172" spans="1:43" s="200" customFormat="1" x14ac:dyDescent="0.3">
      <c r="A172" s="188"/>
      <c r="B172" s="189" t="s">
        <v>15</v>
      </c>
      <c r="C172" s="190">
        <v>6</v>
      </c>
      <c r="D172" s="191">
        <v>3003</v>
      </c>
      <c r="E172" s="191">
        <v>5957</v>
      </c>
      <c r="F172" s="192" t="s">
        <v>119</v>
      </c>
      <c r="G172" s="192" t="s">
        <v>558</v>
      </c>
      <c r="H172" s="191">
        <v>5000</v>
      </c>
      <c r="I172" s="192" t="s">
        <v>146</v>
      </c>
      <c r="J172" s="188"/>
      <c r="K172" s="189" t="s">
        <v>20</v>
      </c>
      <c r="L172" s="189" t="s">
        <v>416</v>
      </c>
      <c r="M172" s="192" t="s">
        <v>417</v>
      </c>
      <c r="N172" s="189" t="s">
        <v>611</v>
      </c>
      <c r="O172" s="192" t="s">
        <v>987</v>
      </c>
      <c r="P172" s="189" t="s">
        <v>988</v>
      </c>
      <c r="Q172" s="192" t="s">
        <v>989</v>
      </c>
      <c r="R172" s="192" t="s">
        <v>990</v>
      </c>
      <c r="S172" s="192" t="s">
        <v>991</v>
      </c>
      <c r="T172" s="191">
        <v>100</v>
      </c>
      <c r="U172" s="189" t="s">
        <v>1007</v>
      </c>
      <c r="V172" s="192" t="s">
        <v>1008</v>
      </c>
      <c r="W172" s="193" t="s">
        <v>537</v>
      </c>
      <c r="X172" s="194">
        <v>79.13</v>
      </c>
      <c r="Y172" s="191">
        <v>0</v>
      </c>
      <c r="Z172" s="192" t="s">
        <v>420</v>
      </c>
      <c r="AA172" s="195"/>
      <c r="AB172" s="195"/>
      <c r="AC172" s="211" t="s">
        <v>37</v>
      </c>
      <c r="AD172" s="196">
        <f t="shared" si="28"/>
        <v>63.304000000000002</v>
      </c>
      <c r="AE172" s="196">
        <f t="shared" si="26"/>
        <v>15.825999999999993</v>
      </c>
      <c r="AF172" s="196">
        <f t="shared" si="29"/>
        <v>76.597840000000005</v>
      </c>
      <c r="AG172" s="196">
        <f t="shared" si="27"/>
        <v>19.149459999999991</v>
      </c>
      <c r="AH172" s="197">
        <f t="shared" si="21"/>
        <v>95.747299999999996</v>
      </c>
      <c r="AI172" s="192" t="s">
        <v>28</v>
      </c>
      <c r="AJ172" s="188" t="s">
        <v>1106</v>
      </c>
      <c r="AK172" s="188"/>
      <c r="AL172" s="202" t="s">
        <v>488</v>
      </c>
      <c r="AM172" s="198">
        <f t="shared" si="23"/>
        <v>0</v>
      </c>
      <c r="AN172" s="199"/>
      <c r="AO172" s="203">
        <f t="shared" si="22"/>
        <v>0</v>
      </c>
      <c r="AP172" s="188"/>
      <c r="AQ172" s="188"/>
    </row>
    <row r="173" spans="1:43" s="200" customFormat="1" x14ac:dyDescent="0.3">
      <c r="A173" s="188"/>
      <c r="B173" s="189" t="s">
        <v>15</v>
      </c>
      <c r="C173" s="190">
        <v>6</v>
      </c>
      <c r="D173" s="191">
        <v>3003</v>
      </c>
      <c r="E173" s="191">
        <v>5957</v>
      </c>
      <c r="F173" s="192" t="s">
        <v>119</v>
      </c>
      <c r="G173" s="192" t="s">
        <v>558</v>
      </c>
      <c r="H173" s="191">
        <v>5000</v>
      </c>
      <c r="I173" s="192" t="s">
        <v>146</v>
      </c>
      <c r="J173" s="188"/>
      <c r="K173" s="189" t="s">
        <v>20</v>
      </c>
      <c r="L173" s="189" t="s">
        <v>416</v>
      </c>
      <c r="M173" s="192" t="s">
        <v>417</v>
      </c>
      <c r="N173" s="189" t="s">
        <v>611</v>
      </c>
      <c r="O173" s="192" t="s">
        <v>987</v>
      </c>
      <c r="P173" s="189" t="s">
        <v>988</v>
      </c>
      <c r="Q173" s="192" t="s">
        <v>989</v>
      </c>
      <c r="R173" s="192" t="s">
        <v>990</v>
      </c>
      <c r="S173" s="192" t="s">
        <v>991</v>
      </c>
      <c r="T173" s="191">
        <v>100</v>
      </c>
      <c r="U173" s="189" t="s">
        <v>992</v>
      </c>
      <c r="V173" s="192" t="s">
        <v>993</v>
      </c>
      <c r="W173" s="193" t="s">
        <v>600</v>
      </c>
      <c r="X173" s="194">
        <v>12660</v>
      </c>
      <c r="Y173" s="191">
        <v>0</v>
      </c>
      <c r="Z173" s="192" t="s">
        <v>420</v>
      </c>
      <c r="AA173" s="189"/>
      <c r="AB173" s="195"/>
      <c r="AC173" s="211" t="s">
        <v>37</v>
      </c>
      <c r="AD173" s="196">
        <f t="shared" si="28"/>
        <v>10128</v>
      </c>
      <c r="AE173" s="196">
        <f t="shared" si="26"/>
        <v>2532</v>
      </c>
      <c r="AF173" s="196">
        <f t="shared" si="29"/>
        <v>12254.880000000001</v>
      </c>
      <c r="AG173" s="196">
        <f t="shared" si="27"/>
        <v>3063.7199999999993</v>
      </c>
      <c r="AH173" s="197">
        <f t="shared" si="21"/>
        <v>15318.6</v>
      </c>
      <c r="AI173" s="192" t="s">
        <v>28</v>
      </c>
      <c r="AJ173" s="188" t="s">
        <v>1106</v>
      </c>
      <c r="AK173" s="188"/>
      <c r="AL173" s="202" t="s">
        <v>488</v>
      </c>
      <c r="AM173" s="198">
        <f t="shared" si="23"/>
        <v>0</v>
      </c>
      <c r="AN173" s="199"/>
      <c r="AO173" s="203">
        <f t="shared" si="22"/>
        <v>0</v>
      </c>
      <c r="AP173" s="188"/>
      <c r="AQ173" s="188"/>
    </row>
    <row r="174" spans="1:43" s="200" customFormat="1" x14ac:dyDescent="0.3">
      <c r="A174" s="188"/>
      <c r="B174" s="189" t="s">
        <v>15</v>
      </c>
      <c r="C174" s="190">
        <v>6</v>
      </c>
      <c r="D174" s="191">
        <v>3003</v>
      </c>
      <c r="E174" s="191">
        <v>5957</v>
      </c>
      <c r="F174" s="192" t="s">
        <v>119</v>
      </c>
      <c r="G174" s="192" t="s">
        <v>558</v>
      </c>
      <c r="H174" s="191">
        <v>5000</v>
      </c>
      <c r="I174" s="192" t="s">
        <v>146</v>
      </c>
      <c r="J174" s="188"/>
      <c r="K174" s="189" t="s">
        <v>20</v>
      </c>
      <c r="L174" s="189" t="s">
        <v>416</v>
      </c>
      <c r="M174" s="192" t="s">
        <v>417</v>
      </c>
      <c r="N174" s="189" t="s">
        <v>611</v>
      </c>
      <c r="O174" s="192" t="s">
        <v>987</v>
      </c>
      <c r="P174" s="189" t="s">
        <v>988</v>
      </c>
      <c r="Q174" s="192" t="s">
        <v>989</v>
      </c>
      <c r="R174" s="192" t="s">
        <v>990</v>
      </c>
      <c r="S174" s="192" t="s">
        <v>991</v>
      </c>
      <c r="T174" s="191">
        <v>100</v>
      </c>
      <c r="U174" s="189" t="s">
        <v>994</v>
      </c>
      <c r="V174" s="192" t="s">
        <v>993</v>
      </c>
      <c r="W174" s="193" t="s">
        <v>537</v>
      </c>
      <c r="X174" s="194">
        <v>2185</v>
      </c>
      <c r="Y174" s="191">
        <v>0</v>
      </c>
      <c r="Z174" s="192" t="s">
        <v>420</v>
      </c>
      <c r="AA174" s="189"/>
      <c r="AB174" s="195"/>
      <c r="AC174" s="211" t="s">
        <v>37</v>
      </c>
      <c r="AD174" s="196">
        <f t="shared" si="28"/>
        <v>1748</v>
      </c>
      <c r="AE174" s="196">
        <f t="shared" si="26"/>
        <v>437</v>
      </c>
      <c r="AF174" s="196">
        <f t="shared" si="29"/>
        <v>2115.08</v>
      </c>
      <c r="AG174" s="196">
        <f t="shared" si="27"/>
        <v>528.77</v>
      </c>
      <c r="AH174" s="197">
        <f t="shared" si="21"/>
        <v>2643.85</v>
      </c>
      <c r="AI174" s="192" t="s">
        <v>28</v>
      </c>
      <c r="AJ174" s="188" t="s">
        <v>1106</v>
      </c>
      <c r="AK174" s="188"/>
      <c r="AL174" s="202" t="s">
        <v>488</v>
      </c>
      <c r="AM174" s="198">
        <f t="shared" si="23"/>
        <v>0</v>
      </c>
      <c r="AN174" s="199"/>
      <c r="AO174" s="203">
        <f t="shared" si="22"/>
        <v>0</v>
      </c>
      <c r="AP174" s="188"/>
      <c r="AQ174" s="188"/>
    </row>
    <row r="175" spans="1:43" s="200" customFormat="1" x14ac:dyDescent="0.3">
      <c r="A175" s="188"/>
      <c r="B175" s="189" t="s">
        <v>15</v>
      </c>
      <c r="C175" s="190">
        <v>6</v>
      </c>
      <c r="D175" s="191">
        <v>3003</v>
      </c>
      <c r="E175" s="191">
        <v>5957</v>
      </c>
      <c r="F175" s="192" t="s">
        <v>119</v>
      </c>
      <c r="G175" s="192" t="s">
        <v>558</v>
      </c>
      <c r="H175" s="191">
        <v>5000</v>
      </c>
      <c r="I175" s="192" t="s">
        <v>146</v>
      </c>
      <c r="J175" s="188"/>
      <c r="K175" s="189" t="s">
        <v>20</v>
      </c>
      <c r="L175" s="189" t="s">
        <v>416</v>
      </c>
      <c r="M175" s="192" t="s">
        <v>417</v>
      </c>
      <c r="N175" s="189" t="s">
        <v>611</v>
      </c>
      <c r="O175" s="192" t="s">
        <v>987</v>
      </c>
      <c r="P175" s="189" t="s">
        <v>988</v>
      </c>
      <c r="Q175" s="192" t="s">
        <v>989</v>
      </c>
      <c r="R175" s="192" t="s">
        <v>990</v>
      </c>
      <c r="S175" s="192" t="s">
        <v>991</v>
      </c>
      <c r="T175" s="191">
        <v>100</v>
      </c>
      <c r="U175" s="189" t="s">
        <v>995</v>
      </c>
      <c r="V175" s="192" t="s">
        <v>401</v>
      </c>
      <c r="W175" s="193" t="s">
        <v>403</v>
      </c>
      <c r="X175" s="194">
        <v>1145.55</v>
      </c>
      <c r="Y175" s="191">
        <v>0</v>
      </c>
      <c r="Z175" s="192" t="s">
        <v>420</v>
      </c>
      <c r="AA175" s="189"/>
      <c r="AB175" s="195"/>
      <c r="AC175" s="211" t="s">
        <v>37</v>
      </c>
      <c r="AD175" s="196">
        <f t="shared" si="28"/>
        <v>916.44</v>
      </c>
      <c r="AE175" s="196">
        <f t="shared" si="26"/>
        <v>229.1099999999999</v>
      </c>
      <c r="AF175" s="196">
        <f t="shared" si="29"/>
        <v>1108.8924</v>
      </c>
      <c r="AG175" s="196">
        <f t="shared" si="27"/>
        <v>277.22309999999993</v>
      </c>
      <c r="AH175" s="197">
        <f t="shared" si="21"/>
        <v>1386.1154999999999</v>
      </c>
      <c r="AI175" s="192" t="s">
        <v>28</v>
      </c>
      <c r="AJ175" s="188" t="s">
        <v>1106</v>
      </c>
      <c r="AK175" s="188"/>
      <c r="AL175" s="202" t="s">
        <v>488</v>
      </c>
      <c r="AM175" s="198">
        <f t="shared" si="23"/>
        <v>0</v>
      </c>
      <c r="AN175" s="199"/>
      <c r="AO175" s="203">
        <f t="shared" si="22"/>
        <v>0</v>
      </c>
      <c r="AP175" s="188"/>
      <c r="AQ175" s="188"/>
    </row>
    <row r="176" spans="1:43" s="200" customFormat="1" x14ac:dyDescent="0.3">
      <c r="A176" s="188"/>
      <c r="B176" s="189" t="s">
        <v>15</v>
      </c>
      <c r="C176" s="190">
        <v>6</v>
      </c>
      <c r="D176" s="191">
        <v>3003</v>
      </c>
      <c r="E176" s="191">
        <v>5957</v>
      </c>
      <c r="F176" s="192" t="s">
        <v>119</v>
      </c>
      <c r="G176" s="192" t="s">
        <v>558</v>
      </c>
      <c r="H176" s="191">
        <v>5000</v>
      </c>
      <c r="I176" s="192" t="s">
        <v>146</v>
      </c>
      <c r="J176" s="188"/>
      <c r="K176" s="189"/>
      <c r="L176" s="189" t="s">
        <v>16</v>
      </c>
      <c r="M176" s="192" t="s">
        <v>17</v>
      </c>
      <c r="N176" s="189" t="s">
        <v>43</v>
      </c>
      <c r="O176" s="192" t="s">
        <v>17</v>
      </c>
      <c r="P176" s="189" t="s">
        <v>559</v>
      </c>
      <c r="Q176" s="192" t="s">
        <v>1081</v>
      </c>
      <c r="R176" s="192" t="s">
        <v>560</v>
      </c>
      <c r="S176" s="192" t="s">
        <v>561</v>
      </c>
      <c r="T176" s="191">
        <v>14</v>
      </c>
      <c r="U176" s="189" t="s">
        <v>576</v>
      </c>
      <c r="V176" s="192" t="s">
        <v>577</v>
      </c>
      <c r="W176" s="193" t="s">
        <v>537</v>
      </c>
      <c r="X176" s="194">
        <v>8464</v>
      </c>
      <c r="Y176" s="191">
        <v>0</v>
      </c>
      <c r="Z176" s="192" t="s">
        <v>41</v>
      </c>
      <c r="AA176" s="195" t="s">
        <v>42</v>
      </c>
      <c r="AB176" s="195"/>
      <c r="AC176" s="211" t="s">
        <v>37</v>
      </c>
      <c r="AD176" s="196">
        <f t="shared" ref="AD176:AD181" si="30">X176*0.9</f>
        <v>7617.6</v>
      </c>
      <c r="AE176" s="196">
        <f t="shared" si="26"/>
        <v>846.39999999999964</v>
      </c>
      <c r="AF176" s="196">
        <f t="shared" ref="AF176:AF181" si="31">X176*1.21*0.9</f>
        <v>9217.2960000000003</v>
      </c>
      <c r="AG176" s="196">
        <f t="shared" si="27"/>
        <v>1024.1440000000002</v>
      </c>
      <c r="AH176" s="197">
        <f t="shared" si="21"/>
        <v>10241.44</v>
      </c>
      <c r="AI176" s="192" t="s">
        <v>28</v>
      </c>
      <c r="AJ176" s="188" t="s">
        <v>474</v>
      </c>
      <c r="AK176" s="188"/>
      <c r="AL176" s="202" t="s">
        <v>486</v>
      </c>
      <c r="AM176" s="198">
        <f t="shared" si="23"/>
        <v>9217.2960000000003</v>
      </c>
      <c r="AN176" s="199"/>
      <c r="AO176" s="203">
        <f t="shared" si="22"/>
        <v>9217</v>
      </c>
      <c r="AP176" s="188"/>
      <c r="AQ176" s="188"/>
    </row>
    <row r="177" spans="1:43" s="200" customFormat="1" x14ac:dyDescent="0.3">
      <c r="A177" s="188"/>
      <c r="B177" s="189" t="s">
        <v>15</v>
      </c>
      <c r="C177" s="190">
        <v>6</v>
      </c>
      <c r="D177" s="191">
        <v>3003</v>
      </c>
      <c r="E177" s="191">
        <v>5957</v>
      </c>
      <c r="F177" s="192" t="s">
        <v>119</v>
      </c>
      <c r="G177" s="192" t="s">
        <v>558</v>
      </c>
      <c r="H177" s="191">
        <v>5000</v>
      </c>
      <c r="I177" s="192" t="s">
        <v>146</v>
      </c>
      <c r="J177" s="188"/>
      <c r="K177" s="189"/>
      <c r="L177" s="189" t="s">
        <v>16</v>
      </c>
      <c r="M177" s="192" t="s">
        <v>17</v>
      </c>
      <c r="N177" s="189" t="s">
        <v>43</v>
      </c>
      <c r="O177" s="192" t="s">
        <v>17</v>
      </c>
      <c r="P177" s="189" t="s">
        <v>559</v>
      </c>
      <c r="Q177" s="192" t="s">
        <v>1081</v>
      </c>
      <c r="R177" s="192" t="s">
        <v>560</v>
      </c>
      <c r="S177" s="192" t="s">
        <v>561</v>
      </c>
      <c r="T177" s="191">
        <v>14</v>
      </c>
      <c r="U177" s="189" t="s">
        <v>578</v>
      </c>
      <c r="V177" s="192" t="s">
        <v>579</v>
      </c>
      <c r="W177" s="193" t="s">
        <v>537</v>
      </c>
      <c r="X177" s="194">
        <v>11109</v>
      </c>
      <c r="Y177" s="191">
        <v>0</v>
      </c>
      <c r="Z177" s="192" t="s">
        <v>41</v>
      </c>
      <c r="AA177" s="195" t="s">
        <v>42</v>
      </c>
      <c r="AB177" s="195"/>
      <c r="AC177" s="211" t="s">
        <v>37</v>
      </c>
      <c r="AD177" s="196">
        <f t="shared" si="30"/>
        <v>9998.1</v>
      </c>
      <c r="AE177" s="196">
        <f t="shared" si="26"/>
        <v>1110.8999999999996</v>
      </c>
      <c r="AF177" s="196">
        <f t="shared" si="31"/>
        <v>12097.700999999999</v>
      </c>
      <c r="AG177" s="196">
        <f t="shared" si="27"/>
        <v>1344.1890000000003</v>
      </c>
      <c r="AH177" s="197">
        <f t="shared" si="21"/>
        <v>13441.89</v>
      </c>
      <c r="AI177" s="192" t="s">
        <v>28</v>
      </c>
      <c r="AJ177" s="188" t="s">
        <v>474</v>
      </c>
      <c r="AK177" s="188"/>
      <c r="AL177" s="202" t="s">
        <v>488</v>
      </c>
      <c r="AM177" s="198">
        <f t="shared" si="23"/>
        <v>0</v>
      </c>
      <c r="AN177" s="199"/>
      <c r="AO177" s="203">
        <f t="shared" si="22"/>
        <v>0</v>
      </c>
      <c r="AP177" s="188"/>
      <c r="AQ177" s="188"/>
    </row>
    <row r="178" spans="1:43" s="200" customFormat="1" ht="12" customHeight="1" x14ac:dyDescent="0.3">
      <c r="A178" s="188"/>
      <c r="B178" s="189" t="s">
        <v>15</v>
      </c>
      <c r="C178" s="190">
        <v>6</v>
      </c>
      <c r="D178" s="191">
        <v>3003</v>
      </c>
      <c r="E178" s="191">
        <v>5957</v>
      </c>
      <c r="F178" s="192" t="s">
        <v>119</v>
      </c>
      <c r="G178" s="192" t="s">
        <v>558</v>
      </c>
      <c r="H178" s="191">
        <v>5000</v>
      </c>
      <c r="I178" s="192" t="s">
        <v>146</v>
      </c>
      <c r="J178" s="188"/>
      <c r="K178" s="189"/>
      <c r="L178" s="189" t="s">
        <v>16</v>
      </c>
      <c r="M178" s="192" t="s">
        <v>17</v>
      </c>
      <c r="N178" s="189" t="s">
        <v>43</v>
      </c>
      <c r="O178" s="192" t="s">
        <v>17</v>
      </c>
      <c r="P178" s="189" t="s">
        <v>559</v>
      </c>
      <c r="Q178" s="192" t="s">
        <v>1081</v>
      </c>
      <c r="R178" s="192" t="s">
        <v>560</v>
      </c>
      <c r="S178" s="192" t="s">
        <v>561</v>
      </c>
      <c r="T178" s="191">
        <v>14</v>
      </c>
      <c r="U178" s="189" t="s">
        <v>580</v>
      </c>
      <c r="V178" s="192" t="s">
        <v>581</v>
      </c>
      <c r="W178" s="193" t="s">
        <v>537</v>
      </c>
      <c r="X178" s="194">
        <v>7046</v>
      </c>
      <c r="Y178" s="191">
        <v>0</v>
      </c>
      <c r="Z178" s="192" t="s">
        <v>41</v>
      </c>
      <c r="AA178" s="195" t="s">
        <v>42</v>
      </c>
      <c r="AB178" s="195"/>
      <c r="AC178" s="211" t="s">
        <v>37</v>
      </c>
      <c r="AD178" s="196">
        <f t="shared" si="30"/>
        <v>6341.4000000000005</v>
      </c>
      <c r="AE178" s="196">
        <f t="shared" si="26"/>
        <v>704.59999999999945</v>
      </c>
      <c r="AF178" s="196">
        <f t="shared" si="31"/>
        <v>7673.0940000000001</v>
      </c>
      <c r="AG178" s="196">
        <f t="shared" si="27"/>
        <v>852.5659999999998</v>
      </c>
      <c r="AH178" s="197">
        <f t="shared" si="21"/>
        <v>8525.66</v>
      </c>
      <c r="AI178" s="192" t="s">
        <v>28</v>
      </c>
      <c r="AJ178" s="188" t="s">
        <v>474</v>
      </c>
      <c r="AK178" s="188"/>
      <c r="AL178" s="202" t="s">
        <v>486</v>
      </c>
      <c r="AM178" s="198">
        <f t="shared" si="23"/>
        <v>7673.0940000000001</v>
      </c>
      <c r="AN178" s="199"/>
      <c r="AO178" s="203">
        <f t="shared" si="22"/>
        <v>7673</v>
      </c>
      <c r="AP178" s="188"/>
      <c r="AQ178" s="188"/>
    </row>
    <row r="179" spans="1:43" s="200" customFormat="1" ht="12" customHeight="1" x14ac:dyDescent="0.3">
      <c r="A179" s="188"/>
      <c r="B179" s="189" t="s">
        <v>15</v>
      </c>
      <c r="C179" s="190">
        <v>6</v>
      </c>
      <c r="D179" s="191">
        <v>3003</v>
      </c>
      <c r="E179" s="191">
        <v>5957</v>
      </c>
      <c r="F179" s="192" t="s">
        <v>119</v>
      </c>
      <c r="G179" s="192" t="s">
        <v>558</v>
      </c>
      <c r="H179" s="191">
        <v>5000</v>
      </c>
      <c r="I179" s="192" t="s">
        <v>146</v>
      </c>
      <c r="J179" s="188"/>
      <c r="K179" s="189"/>
      <c r="L179" s="189" t="s">
        <v>16</v>
      </c>
      <c r="M179" s="192" t="s">
        <v>17</v>
      </c>
      <c r="N179" s="189" t="s">
        <v>43</v>
      </c>
      <c r="O179" s="192" t="s">
        <v>17</v>
      </c>
      <c r="P179" s="189" t="s">
        <v>559</v>
      </c>
      <c r="Q179" s="192" t="s">
        <v>1081</v>
      </c>
      <c r="R179" s="192" t="s">
        <v>560</v>
      </c>
      <c r="S179" s="192" t="s">
        <v>561</v>
      </c>
      <c r="T179" s="191">
        <v>14</v>
      </c>
      <c r="U179" s="189" t="s">
        <v>582</v>
      </c>
      <c r="V179" s="192" t="s">
        <v>583</v>
      </c>
      <c r="W179" s="193" t="s">
        <v>537</v>
      </c>
      <c r="X179" s="194">
        <v>11676</v>
      </c>
      <c r="Y179" s="191">
        <v>1</v>
      </c>
      <c r="Z179" s="188" t="s">
        <v>41</v>
      </c>
      <c r="AA179" s="195" t="s">
        <v>42</v>
      </c>
      <c r="AB179" s="195"/>
      <c r="AC179" s="211" t="s">
        <v>37</v>
      </c>
      <c r="AD179" s="196">
        <f t="shared" si="30"/>
        <v>10508.4</v>
      </c>
      <c r="AE179" s="196">
        <f t="shared" si="26"/>
        <v>1167.6000000000004</v>
      </c>
      <c r="AF179" s="196">
        <f t="shared" si="31"/>
        <v>12715.163999999999</v>
      </c>
      <c r="AG179" s="196">
        <f t="shared" si="27"/>
        <v>1412.7960000000003</v>
      </c>
      <c r="AH179" s="197">
        <f t="shared" si="21"/>
        <v>14127.96</v>
      </c>
      <c r="AI179" s="192" t="s">
        <v>28</v>
      </c>
      <c r="AJ179" s="188" t="s">
        <v>474</v>
      </c>
      <c r="AK179" s="188"/>
      <c r="AL179" s="202" t="s">
        <v>488</v>
      </c>
      <c r="AM179" s="198">
        <f t="shared" si="23"/>
        <v>0</v>
      </c>
      <c r="AN179" s="199"/>
      <c r="AO179" s="203">
        <f t="shared" si="22"/>
        <v>0</v>
      </c>
      <c r="AP179" s="188"/>
      <c r="AQ179" s="188"/>
    </row>
    <row r="180" spans="1:43" s="200" customFormat="1" ht="12" customHeight="1" x14ac:dyDescent="0.3">
      <c r="A180" s="188"/>
      <c r="B180" s="189" t="s">
        <v>15</v>
      </c>
      <c r="C180" s="190">
        <v>6</v>
      </c>
      <c r="D180" s="191">
        <v>3003</v>
      </c>
      <c r="E180" s="191">
        <v>5957</v>
      </c>
      <c r="F180" s="192" t="s">
        <v>119</v>
      </c>
      <c r="G180" s="192" t="s">
        <v>558</v>
      </c>
      <c r="H180" s="191">
        <v>5000</v>
      </c>
      <c r="I180" s="192" t="s">
        <v>146</v>
      </c>
      <c r="J180" s="188"/>
      <c r="K180" s="189"/>
      <c r="L180" s="189" t="s">
        <v>16</v>
      </c>
      <c r="M180" s="192" t="s">
        <v>17</v>
      </c>
      <c r="N180" s="189" t="s">
        <v>43</v>
      </c>
      <c r="O180" s="192" t="s">
        <v>17</v>
      </c>
      <c r="P180" s="189" t="s">
        <v>559</v>
      </c>
      <c r="Q180" s="192" t="s">
        <v>1081</v>
      </c>
      <c r="R180" s="192" t="s">
        <v>560</v>
      </c>
      <c r="S180" s="192" t="s">
        <v>561</v>
      </c>
      <c r="T180" s="191">
        <v>14</v>
      </c>
      <c r="U180" s="189" t="s">
        <v>584</v>
      </c>
      <c r="V180" s="192" t="s">
        <v>585</v>
      </c>
      <c r="W180" s="193" t="s">
        <v>537</v>
      </c>
      <c r="X180" s="194">
        <v>205</v>
      </c>
      <c r="Y180" s="191">
        <v>0</v>
      </c>
      <c r="Z180" s="192" t="s">
        <v>41</v>
      </c>
      <c r="AA180" s="195" t="s">
        <v>42</v>
      </c>
      <c r="AB180" s="195"/>
      <c r="AC180" s="211" t="s">
        <v>37</v>
      </c>
      <c r="AD180" s="196">
        <f t="shared" si="30"/>
        <v>184.5</v>
      </c>
      <c r="AE180" s="196">
        <f t="shared" si="26"/>
        <v>20.5</v>
      </c>
      <c r="AF180" s="196">
        <f t="shared" si="31"/>
        <v>223.24499999999998</v>
      </c>
      <c r="AG180" s="196">
        <f t="shared" si="27"/>
        <v>24.805000000000007</v>
      </c>
      <c r="AH180" s="197">
        <f t="shared" si="21"/>
        <v>248.04999999999998</v>
      </c>
      <c r="AI180" s="192" t="s">
        <v>28</v>
      </c>
      <c r="AJ180" s="188" t="s">
        <v>474</v>
      </c>
      <c r="AK180" s="188"/>
      <c r="AL180" s="202" t="s">
        <v>488</v>
      </c>
      <c r="AM180" s="198">
        <f t="shared" si="23"/>
        <v>0</v>
      </c>
      <c r="AN180" s="199"/>
      <c r="AO180" s="203">
        <f t="shared" si="22"/>
        <v>0</v>
      </c>
      <c r="AP180" s="188"/>
      <c r="AQ180" s="188"/>
    </row>
    <row r="181" spans="1:43" s="200" customFormat="1" ht="12" customHeight="1" x14ac:dyDescent="0.3">
      <c r="A181" s="188"/>
      <c r="B181" s="189" t="s">
        <v>15</v>
      </c>
      <c r="C181" s="190">
        <v>6</v>
      </c>
      <c r="D181" s="191">
        <v>3003</v>
      </c>
      <c r="E181" s="191">
        <v>5957</v>
      </c>
      <c r="F181" s="192" t="s">
        <v>119</v>
      </c>
      <c r="G181" s="192" t="s">
        <v>558</v>
      </c>
      <c r="H181" s="191">
        <v>5000</v>
      </c>
      <c r="I181" s="192" t="s">
        <v>146</v>
      </c>
      <c r="J181" s="188"/>
      <c r="K181" s="189"/>
      <c r="L181" s="189" t="s">
        <v>16</v>
      </c>
      <c r="M181" s="192" t="s">
        <v>17</v>
      </c>
      <c r="N181" s="189" t="s">
        <v>43</v>
      </c>
      <c r="O181" s="192" t="s">
        <v>17</v>
      </c>
      <c r="P181" s="189" t="s">
        <v>559</v>
      </c>
      <c r="Q181" s="192" t="s">
        <v>1081</v>
      </c>
      <c r="R181" s="192" t="s">
        <v>560</v>
      </c>
      <c r="S181" s="192" t="s">
        <v>561</v>
      </c>
      <c r="T181" s="191">
        <v>14</v>
      </c>
      <c r="U181" s="189" t="s">
        <v>586</v>
      </c>
      <c r="V181" s="192" t="s">
        <v>300</v>
      </c>
      <c r="W181" s="193" t="s">
        <v>537</v>
      </c>
      <c r="X181" s="194">
        <v>2000</v>
      </c>
      <c r="Y181" s="191">
        <v>0</v>
      </c>
      <c r="Z181" s="188" t="s">
        <v>41</v>
      </c>
      <c r="AA181" s="195" t="s">
        <v>42</v>
      </c>
      <c r="AB181" s="195"/>
      <c r="AC181" s="211" t="s">
        <v>37</v>
      </c>
      <c r="AD181" s="196">
        <f t="shared" si="30"/>
        <v>1800</v>
      </c>
      <c r="AE181" s="196">
        <f t="shared" si="26"/>
        <v>200</v>
      </c>
      <c r="AF181" s="196">
        <f t="shared" si="31"/>
        <v>2178</v>
      </c>
      <c r="AG181" s="196">
        <f t="shared" si="27"/>
        <v>242</v>
      </c>
      <c r="AH181" s="197">
        <f t="shared" si="21"/>
        <v>2420</v>
      </c>
      <c r="AI181" s="192" t="s">
        <v>28</v>
      </c>
      <c r="AJ181" s="188" t="s">
        <v>474</v>
      </c>
      <c r="AK181" s="188"/>
      <c r="AL181" s="202" t="s">
        <v>486</v>
      </c>
      <c r="AM181" s="198">
        <f t="shared" si="23"/>
        <v>2178</v>
      </c>
      <c r="AN181" s="199"/>
      <c r="AO181" s="203">
        <f t="shared" si="22"/>
        <v>2178</v>
      </c>
      <c r="AP181" s="188"/>
      <c r="AQ181" s="188"/>
    </row>
    <row r="182" spans="1:43" s="200" customFormat="1" ht="12" customHeight="1" x14ac:dyDescent="0.3">
      <c r="A182" s="188"/>
      <c r="B182" s="189" t="s">
        <v>15</v>
      </c>
      <c r="C182" s="190">
        <v>6</v>
      </c>
      <c r="D182" s="191">
        <v>3003</v>
      </c>
      <c r="E182" s="191">
        <v>5957</v>
      </c>
      <c r="F182" s="192" t="s">
        <v>119</v>
      </c>
      <c r="G182" s="192" t="s">
        <v>558</v>
      </c>
      <c r="H182" s="191">
        <v>5000</v>
      </c>
      <c r="I182" s="192" t="s">
        <v>146</v>
      </c>
      <c r="J182" s="188"/>
      <c r="K182" s="189" t="s">
        <v>20</v>
      </c>
      <c r="L182" s="189" t="s">
        <v>416</v>
      </c>
      <c r="M182" s="192" t="s">
        <v>417</v>
      </c>
      <c r="N182" s="189" t="s">
        <v>611</v>
      </c>
      <c r="O182" s="192" t="s">
        <v>987</v>
      </c>
      <c r="P182" s="189" t="s">
        <v>988</v>
      </c>
      <c r="Q182" s="192" t="s">
        <v>989</v>
      </c>
      <c r="R182" s="192" t="s">
        <v>990</v>
      </c>
      <c r="S182" s="192" t="s">
        <v>991</v>
      </c>
      <c r="T182" s="191">
        <v>100</v>
      </c>
      <c r="U182" s="189" t="s">
        <v>996</v>
      </c>
      <c r="V182" s="192" t="s">
        <v>997</v>
      </c>
      <c r="W182" s="193" t="s">
        <v>548</v>
      </c>
      <c r="X182" s="194">
        <v>196.03</v>
      </c>
      <c r="Y182" s="191">
        <v>0</v>
      </c>
      <c r="Z182" s="192" t="s">
        <v>420</v>
      </c>
      <c r="AA182" s="189"/>
      <c r="AB182" s="195"/>
      <c r="AC182" s="211" t="s">
        <v>37</v>
      </c>
      <c r="AD182" s="196">
        <f t="shared" ref="AD182:AD213" si="32">X182*0.8</f>
        <v>156.82400000000001</v>
      </c>
      <c r="AE182" s="196">
        <f t="shared" si="26"/>
        <v>39.205999999999989</v>
      </c>
      <c r="AF182" s="196">
        <f t="shared" ref="AF182:AF213" si="33">X182*1.21*0.8</f>
        <v>189.75704000000002</v>
      </c>
      <c r="AG182" s="196">
        <f t="shared" si="27"/>
        <v>47.43925999999999</v>
      </c>
      <c r="AH182" s="197">
        <f t="shared" si="21"/>
        <v>237.19630000000001</v>
      </c>
      <c r="AI182" s="192" t="s">
        <v>28</v>
      </c>
      <c r="AJ182" s="188" t="s">
        <v>1106</v>
      </c>
      <c r="AK182" s="188"/>
      <c r="AL182" s="202" t="s">
        <v>488</v>
      </c>
      <c r="AM182" s="198">
        <f t="shared" si="23"/>
        <v>0</v>
      </c>
      <c r="AN182" s="199"/>
      <c r="AO182" s="203">
        <f t="shared" si="22"/>
        <v>0</v>
      </c>
      <c r="AP182" s="188"/>
      <c r="AQ182" s="188"/>
    </row>
    <row r="183" spans="1:43" s="200" customFormat="1" x14ac:dyDescent="0.3">
      <c r="A183" s="188"/>
      <c r="B183" s="189" t="s">
        <v>29</v>
      </c>
      <c r="C183" s="190">
        <v>6</v>
      </c>
      <c r="D183" s="191">
        <v>3005</v>
      </c>
      <c r="E183" s="191">
        <v>5962</v>
      </c>
      <c r="F183" s="192" t="s">
        <v>228</v>
      </c>
      <c r="G183" s="192" t="s">
        <v>229</v>
      </c>
      <c r="H183" s="191">
        <v>5020</v>
      </c>
      <c r="I183" s="192" t="s">
        <v>232</v>
      </c>
      <c r="J183" s="188"/>
      <c r="K183" s="189"/>
      <c r="L183" s="189" t="s">
        <v>214</v>
      </c>
      <c r="M183" s="192" t="s">
        <v>215</v>
      </c>
      <c r="N183" s="189" t="s">
        <v>222</v>
      </c>
      <c r="O183" s="192" t="s">
        <v>223</v>
      </c>
      <c r="P183" s="189" t="s">
        <v>224</v>
      </c>
      <c r="Q183" s="192" t="s">
        <v>527</v>
      </c>
      <c r="R183" s="192" t="s">
        <v>770</v>
      </c>
      <c r="S183" s="192" t="s">
        <v>771</v>
      </c>
      <c r="T183" s="191">
        <v>300</v>
      </c>
      <c r="U183" s="189" t="s">
        <v>772</v>
      </c>
      <c r="V183" s="192" t="s">
        <v>221</v>
      </c>
      <c r="W183" s="193" t="s">
        <v>547</v>
      </c>
      <c r="X183" s="194">
        <v>16950</v>
      </c>
      <c r="Y183" s="191">
        <v>0</v>
      </c>
      <c r="Z183" s="192" t="s">
        <v>210</v>
      </c>
      <c r="AA183" s="189" t="s">
        <v>220</v>
      </c>
      <c r="AB183" s="195"/>
      <c r="AC183" s="189" t="s">
        <v>535</v>
      </c>
      <c r="AD183" s="196">
        <f t="shared" si="32"/>
        <v>13560</v>
      </c>
      <c r="AE183" s="196">
        <f t="shared" si="26"/>
        <v>3390</v>
      </c>
      <c r="AF183" s="196">
        <f t="shared" si="33"/>
        <v>16407.600000000002</v>
      </c>
      <c r="AG183" s="196">
        <f t="shared" si="27"/>
        <v>4101.8999999999978</v>
      </c>
      <c r="AH183" s="197">
        <f t="shared" si="21"/>
        <v>20509.5</v>
      </c>
      <c r="AI183" s="192" t="s">
        <v>28</v>
      </c>
      <c r="AJ183" s="188" t="s">
        <v>474</v>
      </c>
      <c r="AK183" s="188"/>
      <c r="AL183" s="202" t="s">
        <v>486</v>
      </c>
      <c r="AM183" s="198">
        <f t="shared" si="23"/>
        <v>16407.600000000002</v>
      </c>
      <c r="AN183" s="199"/>
      <c r="AO183" s="203">
        <f t="shared" si="22"/>
        <v>16408</v>
      </c>
      <c r="AP183" s="188"/>
      <c r="AQ183" s="188"/>
    </row>
    <row r="184" spans="1:43" s="200" customFormat="1" x14ac:dyDescent="0.3">
      <c r="A184" s="188"/>
      <c r="B184" s="189" t="s">
        <v>29</v>
      </c>
      <c r="C184" s="190">
        <v>6</v>
      </c>
      <c r="D184" s="191">
        <v>3005</v>
      </c>
      <c r="E184" s="191">
        <v>5962</v>
      </c>
      <c r="F184" s="192" t="s">
        <v>228</v>
      </c>
      <c r="G184" s="192" t="s">
        <v>229</v>
      </c>
      <c r="H184" s="191">
        <v>5020</v>
      </c>
      <c r="I184" s="192" t="s">
        <v>232</v>
      </c>
      <c r="J184" s="188"/>
      <c r="K184" s="189"/>
      <c r="L184" s="189" t="s">
        <v>214</v>
      </c>
      <c r="M184" s="192" t="s">
        <v>215</v>
      </c>
      <c r="N184" s="189" t="s">
        <v>222</v>
      </c>
      <c r="O184" s="192" t="s">
        <v>223</v>
      </c>
      <c r="P184" s="189" t="s">
        <v>224</v>
      </c>
      <c r="Q184" s="192" t="s">
        <v>527</v>
      </c>
      <c r="R184" s="192" t="s">
        <v>770</v>
      </c>
      <c r="S184" s="192" t="s">
        <v>771</v>
      </c>
      <c r="T184" s="191">
        <v>300</v>
      </c>
      <c r="U184" s="189" t="s">
        <v>773</v>
      </c>
      <c r="V184" s="192" t="s">
        <v>152</v>
      </c>
      <c r="W184" s="193" t="s">
        <v>547</v>
      </c>
      <c r="X184" s="194">
        <v>10850</v>
      </c>
      <c r="Y184" s="191">
        <v>0</v>
      </c>
      <c r="Z184" s="192" t="s">
        <v>210</v>
      </c>
      <c r="AA184" s="189" t="s">
        <v>220</v>
      </c>
      <c r="AB184" s="195"/>
      <c r="AC184" s="189" t="s">
        <v>535</v>
      </c>
      <c r="AD184" s="196">
        <f t="shared" si="32"/>
        <v>8680</v>
      </c>
      <c r="AE184" s="196">
        <f t="shared" si="26"/>
        <v>2170</v>
      </c>
      <c r="AF184" s="196">
        <f t="shared" si="33"/>
        <v>10502.800000000001</v>
      </c>
      <c r="AG184" s="196">
        <f t="shared" si="27"/>
        <v>2625.6999999999989</v>
      </c>
      <c r="AH184" s="197">
        <f t="shared" si="21"/>
        <v>13128.5</v>
      </c>
      <c r="AI184" s="192" t="s">
        <v>28</v>
      </c>
      <c r="AJ184" s="188" t="s">
        <v>474</v>
      </c>
      <c r="AK184" s="188"/>
      <c r="AL184" s="202" t="s">
        <v>488</v>
      </c>
      <c r="AM184" s="198">
        <f t="shared" si="23"/>
        <v>0</v>
      </c>
      <c r="AN184" s="199"/>
      <c r="AO184" s="203">
        <f t="shared" si="22"/>
        <v>0</v>
      </c>
      <c r="AP184" s="188"/>
      <c r="AQ184" s="188"/>
    </row>
    <row r="185" spans="1:43" s="200" customFormat="1" ht="12" customHeight="1" x14ac:dyDescent="0.3">
      <c r="A185" s="188"/>
      <c r="B185" s="189" t="s">
        <v>29</v>
      </c>
      <c r="C185" s="190">
        <v>6</v>
      </c>
      <c r="D185" s="191">
        <v>3005</v>
      </c>
      <c r="E185" s="191">
        <v>5962</v>
      </c>
      <c r="F185" s="192" t="s">
        <v>228</v>
      </c>
      <c r="G185" s="192" t="s">
        <v>229</v>
      </c>
      <c r="H185" s="191">
        <v>5020</v>
      </c>
      <c r="I185" s="192" t="s">
        <v>232</v>
      </c>
      <c r="J185" s="188"/>
      <c r="K185" s="189" t="s">
        <v>112</v>
      </c>
      <c r="L185" s="189" t="s">
        <v>214</v>
      </c>
      <c r="M185" s="192" t="s">
        <v>215</v>
      </c>
      <c r="N185" s="189" t="s">
        <v>222</v>
      </c>
      <c r="O185" s="192" t="s">
        <v>223</v>
      </c>
      <c r="P185" s="189" t="s">
        <v>239</v>
      </c>
      <c r="Q185" s="192" t="s">
        <v>238</v>
      </c>
      <c r="R185" s="192" t="s">
        <v>770</v>
      </c>
      <c r="S185" s="192" t="s">
        <v>771</v>
      </c>
      <c r="T185" s="191">
        <v>300</v>
      </c>
      <c r="U185" s="189" t="s">
        <v>778</v>
      </c>
      <c r="V185" s="192" t="s">
        <v>779</v>
      </c>
      <c r="W185" s="193" t="s">
        <v>547</v>
      </c>
      <c r="X185" s="194">
        <v>700</v>
      </c>
      <c r="Y185" s="191">
        <v>0</v>
      </c>
      <c r="Z185" s="192" t="s">
        <v>210</v>
      </c>
      <c r="AA185" s="189" t="s">
        <v>220</v>
      </c>
      <c r="AB185" s="189"/>
      <c r="AC185" s="189" t="s">
        <v>535</v>
      </c>
      <c r="AD185" s="196">
        <f t="shared" si="32"/>
        <v>560</v>
      </c>
      <c r="AE185" s="196">
        <f t="shared" si="26"/>
        <v>140</v>
      </c>
      <c r="AF185" s="196">
        <f t="shared" si="33"/>
        <v>677.6</v>
      </c>
      <c r="AG185" s="196">
        <f t="shared" si="27"/>
        <v>169.39999999999998</v>
      </c>
      <c r="AH185" s="197">
        <f t="shared" si="21"/>
        <v>847</v>
      </c>
      <c r="AI185" s="192" t="s">
        <v>28</v>
      </c>
      <c r="AJ185" s="188" t="s">
        <v>474</v>
      </c>
      <c r="AK185" s="188"/>
      <c r="AL185" s="202" t="s">
        <v>488</v>
      </c>
      <c r="AM185" s="198">
        <f t="shared" si="23"/>
        <v>0</v>
      </c>
      <c r="AN185" s="199"/>
      <c r="AO185" s="203">
        <f t="shared" si="22"/>
        <v>0</v>
      </c>
      <c r="AP185" s="188"/>
      <c r="AQ185" s="188"/>
    </row>
    <row r="186" spans="1:43" s="200" customFormat="1" ht="12" customHeight="1" x14ac:dyDescent="0.3">
      <c r="A186" s="188"/>
      <c r="B186" s="189" t="s">
        <v>29</v>
      </c>
      <c r="C186" s="190">
        <v>6</v>
      </c>
      <c r="D186" s="191">
        <v>3005</v>
      </c>
      <c r="E186" s="191">
        <v>5962</v>
      </c>
      <c r="F186" s="192" t="s">
        <v>228</v>
      </c>
      <c r="G186" s="192" t="s">
        <v>229</v>
      </c>
      <c r="H186" s="191">
        <v>5020</v>
      </c>
      <c r="I186" s="192" t="s">
        <v>232</v>
      </c>
      <c r="J186" s="188"/>
      <c r="K186" s="189" t="s">
        <v>112</v>
      </c>
      <c r="L186" s="189" t="s">
        <v>214</v>
      </c>
      <c r="M186" s="192" t="s">
        <v>215</v>
      </c>
      <c r="N186" s="189" t="s">
        <v>222</v>
      </c>
      <c r="O186" s="192" t="s">
        <v>223</v>
      </c>
      <c r="P186" s="189" t="s">
        <v>239</v>
      </c>
      <c r="Q186" s="192" t="s">
        <v>238</v>
      </c>
      <c r="R186" s="192" t="s">
        <v>770</v>
      </c>
      <c r="S186" s="192" t="s">
        <v>771</v>
      </c>
      <c r="T186" s="191">
        <v>300</v>
      </c>
      <c r="U186" s="189" t="s">
        <v>780</v>
      </c>
      <c r="V186" s="192" t="s">
        <v>237</v>
      </c>
      <c r="W186" s="193" t="s">
        <v>547</v>
      </c>
      <c r="X186" s="194">
        <v>11300</v>
      </c>
      <c r="Y186" s="191">
        <v>0</v>
      </c>
      <c r="Z186" s="192" t="s">
        <v>210</v>
      </c>
      <c r="AA186" s="189" t="s">
        <v>220</v>
      </c>
      <c r="AB186" s="189"/>
      <c r="AC186" s="189" t="s">
        <v>535</v>
      </c>
      <c r="AD186" s="196">
        <f t="shared" si="32"/>
        <v>9040</v>
      </c>
      <c r="AE186" s="196">
        <f t="shared" si="26"/>
        <v>2260</v>
      </c>
      <c r="AF186" s="196">
        <f t="shared" si="33"/>
        <v>10938.400000000001</v>
      </c>
      <c r="AG186" s="196">
        <f t="shared" si="27"/>
        <v>2734.5999999999985</v>
      </c>
      <c r="AH186" s="197">
        <f t="shared" si="21"/>
        <v>13673</v>
      </c>
      <c r="AI186" s="192" t="s">
        <v>28</v>
      </c>
      <c r="AJ186" s="188" t="s">
        <v>474</v>
      </c>
      <c r="AK186" s="188"/>
      <c r="AL186" s="202" t="s">
        <v>486</v>
      </c>
      <c r="AM186" s="198">
        <f t="shared" si="23"/>
        <v>10938.400000000001</v>
      </c>
      <c r="AN186" s="199"/>
      <c r="AO186" s="203">
        <f t="shared" si="22"/>
        <v>10938</v>
      </c>
      <c r="AP186" s="188"/>
      <c r="AQ186" s="188"/>
    </row>
    <row r="187" spans="1:43" s="200" customFormat="1" ht="12" customHeight="1" x14ac:dyDescent="0.3">
      <c r="A187" s="188"/>
      <c r="B187" s="189" t="s">
        <v>29</v>
      </c>
      <c r="C187" s="190">
        <v>6</v>
      </c>
      <c r="D187" s="191">
        <v>3005</v>
      </c>
      <c r="E187" s="191">
        <v>5962</v>
      </c>
      <c r="F187" s="192" t="s">
        <v>228</v>
      </c>
      <c r="G187" s="192" t="s">
        <v>229</v>
      </c>
      <c r="H187" s="191">
        <v>5020</v>
      </c>
      <c r="I187" s="192" t="s">
        <v>232</v>
      </c>
      <c r="J187" s="188"/>
      <c r="K187" s="189" t="s">
        <v>112</v>
      </c>
      <c r="L187" s="189" t="s">
        <v>214</v>
      </c>
      <c r="M187" s="192" t="s">
        <v>215</v>
      </c>
      <c r="N187" s="189" t="s">
        <v>222</v>
      </c>
      <c r="O187" s="192" t="s">
        <v>223</v>
      </c>
      <c r="P187" s="189" t="s">
        <v>233</v>
      </c>
      <c r="Q187" s="192" t="s">
        <v>230</v>
      </c>
      <c r="R187" s="192" t="s">
        <v>770</v>
      </c>
      <c r="S187" s="192" t="s">
        <v>771</v>
      </c>
      <c r="T187" s="191">
        <v>300</v>
      </c>
      <c r="U187" s="189" t="s">
        <v>776</v>
      </c>
      <c r="V187" s="192" t="s">
        <v>231</v>
      </c>
      <c r="W187" s="193" t="s">
        <v>537</v>
      </c>
      <c r="X187" s="194">
        <v>1500</v>
      </c>
      <c r="Y187" s="191">
        <v>0</v>
      </c>
      <c r="Z187" s="192" t="s">
        <v>210</v>
      </c>
      <c r="AA187" s="189" t="s">
        <v>220</v>
      </c>
      <c r="AB187" s="195"/>
      <c r="AC187" s="189" t="s">
        <v>535</v>
      </c>
      <c r="AD187" s="196">
        <f t="shared" si="32"/>
        <v>1200</v>
      </c>
      <c r="AE187" s="196">
        <f t="shared" si="26"/>
        <v>300</v>
      </c>
      <c r="AF187" s="196">
        <f t="shared" si="33"/>
        <v>1452</v>
      </c>
      <c r="AG187" s="196">
        <f t="shared" si="27"/>
        <v>363</v>
      </c>
      <c r="AH187" s="197">
        <f t="shared" si="21"/>
        <v>1815</v>
      </c>
      <c r="AI187" s="192" t="s">
        <v>28</v>
      </c>
      <c r="AJ187" s="188" t="s">
        <v>1106</v>
      </c>
      <c r="AK187" s="188"/>
      <c r="AL187" s="202" t="s">
        <v>488</v>
      </c>
      <c r="AM187" s="198">
        <f t="shared" si="23"/>
        <v>0</v>
      </c>
      <c r="AN187" s="199"/>
      <c r="AO187" s="203">
        <f t="shared" si="22"/>
        <v>0</v>
      </c>
      <c r="AP187" s="188"/>
      <c r="AQ187" s="188"/>
    </row>
    <row r="188" spans="1:43" s="200" customFormat="1" x14ac:dyDescent="0.3">
      <c r="A188" s="188"/>
      <c r="B188" s="189" t="s">
        <v>29</v>
      </c>
      <c r="C188" s="190">
        <v>6</v>
      </c>
      <c r="D188" s="191">
        <v>3005</v>
      </c>
      <c r="E188" s="191">
        <v>5962</v>
      </c>
      <c r="F188" s="192" t="s">
        <v>228</v>
      </c>
      <c r="G188" s="192" t="s">
        <v>229</v>
      </c>
      <c r="H188" s="191">
        <v>5020</v>
      </c>
      <c r="I188" s="192" t="s">
        <v>232</v>
      </c>
      <c r="J188" s="188"/>
      <c r="K188" s="189"/>
      <c r="L188" s="189" t="s">
        <v>214</v>
      </c>
      <c r="M188" s="192" t="s">
        <v>215</v>
      </c>
      <c r="N188" s="189" t="s">
        <v>241</v>
      </c>
      <c r="O188" s="192" t="s">
        <v>242</v>
      </c>
      <c r="P188" s="189" t="s">
        <v>781</v>
      </c>
      <c r="Q188" s="192" t="s">
        <v>1082</v>
      </c>
      <c r="R188" s="192" t="s">
        <v>770</v>
      </c>
      <c r="S188" s="192" t="s">
        <v>771</v>
      </c>
      <c r="T188" s="191">
        <v>300</v>
      </c>
      <c r="U188" s="189" t="s">
        <v>782</v>
      </c>
      <c r="V188" s="192" t="s">
        <v>246</v>
      </c>
      <c r="W188" s="193" t="s">
        <v>537</v>
      </c>
      <c r="X188" s="194">
        <v>15000</v>
      </c>
      <c r="Y188" s="191">
        <v>0</v>
      </c>
      <c r="Z188" s="192" t="s">
        <v>210</v>
      </c>
      <c r="AA188" s="189" t="s">
        <v>220</v>
      </c>
      <c r="AB188" s="195"/>
      <c r="AC188" s="189" t="s">
        <v>535</v>
      </c>
      <c r="AD188" s="196">
        <f t="shared" si="32"/>
        <v>12000</v>
      </c>
      <c r="AE188" s="196">
        <f t="shared" si="26"/>
        <v>3000</v>
      </c>
      <c r="AF188" s="196">
        <f t="shared" si="33"/>
        <v>14520</v>
      </c>
      <c r="AG188" s="196">
        <f t="shared" si="27"/>
        <v>3630</v>
      </c>
      <c r="AH188" s="197">
        <f t="shared" si="21"/>
        <v>18150</v>
      </c>
      <c r="AI188" s="192" t="s">
        <v>28</v>
      </c>
      <c r="AJ188" s="188" t="s">
        <v>474</v>
      </c>
      <c r="AK188" s="188"/>
      <c r="AL188" s="202" t="s">
        <v>488</v>
      </c>
      <c r="AM188" s="198">
        <f t="shared" si="23"/>
        <v>0</v>
      </c>
      <c r="AN188" s="199"/>
      <c r="AO188" s="203">
        <f t="shared" si="22"/>
        <v>0</v>
      </c>
      <c r="AP188" s="188"/>
      <c r="AQ188" s="188"/>
    </row>
    <row r="189" spans="1:43" s="200" customFormat="1" ht="12" customHeight="1" x14ac:dyDescent="0.3">
      <c r="A189" s="188"/>
      <c r="B189" s="189" t="s">
        <v>29</v>
      </c>
      <c r="C189" s="190">
        <v>6</v>
      </c>
      <c r="D189" s="191">
        <v>3005</v>
      </c>
      <c r="E189" s="191">
        <v>5962</v>
      </c>
      <c r="F189" s="192" t="s">
        <v>228</v>
      </c>
      <c r="G189" s="192" t="s">
        <v>229</v>
      </c>
      <c r="H189" s="191">
        <v>5020</v>
      </c>
      <c r="I189" s="192" t="s">
        <v>232</v>
      </c>
      <c r="J189" s="192"/>
      <c r="K189" s="189"/>
      <c r="L189" s="189" t="s">
        <v>214</v>
      </c>
      <c r="M189" s="192" t="s">
        <v>215</v>
      </c>
      <c r="N189" s="189" t="s">
        <v>241</v>
      </c>
      <c r="O189" s="188" t="s">
        <v>242</v>
      </c>
      <c r="P189" s="189" t="s">
        <v>781</v>
      </c>
      <c r="Q189" s="192" t="s">
        <v>1082</v>
      </c>
      <c r="R189" s="192" t="s">
        <v>770</v>
      </c>
      <c r="S189" s="192" t="s">
        <v>771</v>
      </c>
      <c r="T189" s="191">
        <v>300</v>
      </c>
      <c r="U189" s="189" t="s">
        <v>783</v>
      </c>
      <c r="V189" s="192" t="s">
        <v>35</v>
      </c>
      <c r="W189" s="193" t="s">
        <v>38</v>
      </c>
      <c r="X189" s="194">
        <v>10000</v>
      </c>
      <c r="Y189" s="191">
        <v>0</v>
      </c>
      <c r="Z189" s="188" t="s">
        <v>210</v>
      </c>
      <c r="AA189" s="195" t="s">
        <v>220</v>
      </c>
      <c r="AB189" s="195"/>
      <c r="AC189" s="189" t="s">
        <v>535</v>
      </c>
      <c r="AD189" s="196">
        <f t="shared" si="32"/>
        <v>8000</v>
      </c>
      <c r="AE189" s="196">
        <f t="shared" si="26"/>
        <v>2000</v>
      </c>
      <c r="AF189" s="196">
        <f t="shared" si="33"/>
        <v>9680</v>
      </c>
      <c r="AG189" s="196">
        <f t="shared" si="27"/>
        <v>2420</v>
      </c>
      <c r="AH189" s="197">
        <f t="shared" si="21"/>
        <v>12100</v>
      </c>
      <c r="AI189" s="192" t="s">
        <v>28</v>
      </c>
      <c r="AJ189" s="188" t="s">
        <v>474</v>
      </c>
      <c r="AK189" s="188"/>
      <c r="AL189" s="202" t="s">
        <v>488</v>
      </c>
      <c r="AM189" s="198">
        <f t="shared" si="23"/>
        <v>0</v>
      </c>
      <c r="AN189" s="199"/>
      <c r="AO189" s="203">
        <f t="shared" si="22"/>
        <v>0</v>
      </c>
      <c r="AP189" s="188"/>
      <c r="AQ189" s="188"/>
    </row>
    <row r="190" spans="1:43" s="200" customFormat="1" ht="12" customHeight="1" x14ac:dyDescent="0.3">
      <c r="A190" s="188"/>
      <c r="B190" s="189" t="s">
        <v>29</v>
      </c>
      <c r="C190" s="190">
        <v>6</v>
      </c>
      <c r="D190" s="191">
        <v>3005</v>
      </c>
      <c r="E190" s="191">
        <v>5961</v>
      </c>
      <c r="F190" s="192" t="s">
        <v>228</v>
      </c>
      <c r="G190" s="192" t="s">
        <v>229</v>
      </c>
      <c r="H190" s="191">
        <v>5020</v>
      </c>
      <c r="I190" s="192" t="s">
        <v>232</v>
      </c>
      <c r="J190" s="192"/>
      <c r="K190" s="189" t="s">
        <v>112</v>
      </c>
      <c r="L190" s="189" t="s">
        <v>214</v>
      </c>
      <c r="M190" s="192" t="s">
        <v>215</v>
      </c>
      <c r="N190" s="189" t="s">
        <v>248</v>
      </c>
      <c r="O190" s="192" t="s">
        <v>249</v>
      </c>
      <c r="P190" s="189" t="s">
        <v>260</v>
      </c>
      <c r="Q190" s="192" t="s">
        <v>259</v>
      </c>
      <c r="R190" s="192" t="s">
        <v>770</v>
      </c>
      <c r="S190" s="192" t="s">
        <v>771</v>
      </c>
      <c r="T190" s="191">
        <v>300</v>
      </c>
      <c r="U190" s="189" t="s">
        <v>804</v>
      </c>
      <c r="V190" s="192" t="s">
        <v>245</v>
      </c>
      <c r="W190" s="193" t="s">
        <v>537</v>
      </c>
      <c r="X190" s="194">
        <v>19000</v>
      </c>
      <c r="Y190" s="191"/>
      <c r="Z190" s="192" t="s">
        <v>210</v>
      </c>
      <c r="AA190" s="189" t="s">
        <v>247</v>
      </c>
      <c r="AB190" s="195"/>
      <c r="AC190" s="189" t="s">
        <v>535</v>
      </c>
      <c r="AD190" s="196">
        <f t="shared" si="32"/>
        <v>15200</v>
      </c>
      <c r="AE190" s="196">
        <f t="shared" si="26"/>
        <v>3800</v>
      </c>
      <c r="AF190" s="196">
        <f t="shared" si="33"/>
        <v>18392</v>
      </c>
      <c r="AG190" s="196">
        <f t="shared" si="27"/>
        <v>4598</v>
      </c>
      <c r="AH190" s="197">
        <f t="shared" si="21"/>
        <v>22990</v>
      </c>
      <c r="AI190" s="192" t="s">
        <v>28</v>
      </c>
      <c r="AJ190" s="188" t="s">
        <v>474</v>
      </c>
      <c r="AK190" s="188"/>
      <c r="AL190" s="202" t="s">
        <v>488</v>
      </c>
      <c r="AM190" s="198">
        <f t="shared" si="23"/>
        <v>0</v>
      </c>
      <c r="AN190" s="199"/>
      <c r="AO190" s="203">
        <f t="shared" si="22"/>
        <v>0</v>
      </c>
      <c r="AP190" s="188"/>
      <c r="AQ190" s="188"/>
    </row>
    <row r="191" spans="1:43" s="200" customFormat="1" ht="12" customHeight="1" x14ac:dyDescent="0.3">
      <c r="A191" s="188"/>
      <c r="B191" s="189" t="s">
        <v>29</v>
      </c>
      <c r="C191" s="190">
        <v>6</v>
      </c>
      <c r="D191" s="191">
        <v>3005</v>
      </c>
      <c r="E191" s="191">
        <v>5962</v>
      </c>
      <c r="F191" s="192" t="s">
        <v>228</v>
      </c>
      <c r="G191" s="192" t="s">
        <v>229</v>
      </c>
      <c r="H191" s="191">
        <v>5020</v>
      </c>
      <c r="I191" s="192" t="s">
        <v>232</v>
      </c>
      <c r="J191" s="192"/>
      <c r="K191" s="189" t="s">
        <v>112</v>
      </c>
      <c r="L191" s="189" t="s">
        <v>214</v>
      </c>
      <c r="M191" s="192" t="s">
        <v>215</v>
      </c>
      <c r="N191" s="189" t="s">
        <v>241</v>
      </c>
      <c r="O191" s="192" t="s">
        <v>242</v>
      </c>
      <c r="P191" s="189" t="s">
        <v>784</v>
      </c>
      <c r="Q191" s="192" t="s">
        <v>785</v>
      </c>
      <c r="R191" s="192" t="s">
        <v>770</v>
      </c>
      <c r="S191" s="192" t="s">
        <v>771</v>
      </c>
      <c r="T191" s="191">
        <v>300</v>
      </c>
      <c r="U191" s="189" t="s">
        <v>786</v>
      </c>
      <c r="V191" s="192" t="s">
        <v>787</v>
      </c>
      <c r="W191" s="193" t="s">
        <v>537</v>
      </c>
      <c r="X191" s="194">
        <v>6000</v>
      </c>
      <c r="Y191" s="191">
        <v>0</v>
      </c>
      <c r="Z191" s="192" t="s">
        <v>210</v>
      </c>
      <c r="AA191" s="189" t="s">
        <v>220</v>
      </c>
      <c r="AB191" s="195"/>
      <c r="AC191" s="189" t="s">
        <v>535</v>
      </c>
      <c r="AD191" s="196">
        <f t="shared" si="32"/>
        <v>4800</v>
      </c>
      <c r="AE191" s="196">
        <f t="shared" si="26"/>
        <v>1200</v>
      </c>
      <c r="AF191" s="196">
        <f t="shared" si="33"/>
        <v>5808</v>
      </c>
      <c r="AG191" s="196">
        <f t="shared" si="27"/>
        <v>1452</v>
      </c>
      <c r="AH191" s="197">
        <f t="shared" si="21"/>
        <v>7260</v>
      </c>
      <c r="AI191" s="192" t="s">
        <v>28</v>
      </c>
      <c r="AJ191" s="188" t="s">
        <v>471</v>
      </c>
      <c r="AK191" s="188"/>
      <c r="AL191" s="202" t="s">
        <v>488</v>
      </c>
      <c r="AM191" s="198">
        <f t="shared" si="23"/>
        <v>0</v>
      </c>
      <c r="AN191" s="199"/>
      <c r="AO191" s="203">
        <f t="shared" si="22"/>
        <v>0</v>
      </c>
      <c r="AP191" s="188"/>
      <c r="AQ191" s="188"/>
    </row>
    <row r="192" spans="1:43" s="200" customFormat="1" ht="12" customHeight="1" x14ac:dyDescent="0.3">
      <c r="A192" s="188"/>
      <c r="B192" s="189" t="s">
        <v>29</v>
      </c>
      <c r="C192" s="190">
        <v>6</v>
      </c>
      <c r="D192" s="191">
        <v>3005</v>
      </c>
      <c r="E192" s="191">
        <v>5962</v>
      </c>
      <c r="F192" s="192" t="s">
        <v>228</v>
      </c>
      <c r="G192" s="192" t="s">
        <v>229</v>
      </c>
      <c r="H192" s="191">
        <v>5020</v>
      </c>
      <c r="I192" s="192" t="s">
        <v>232</v>
      </c>
      <c r="J192" s="192"/>
      <c r="K192" s="195" t="s">
        <v>112</v>
      </c>
      <c r="L192" s="189" t="s">
        <v>214</v>
      </c>
      <c r="M192" s="192" t="s">
        <v>215</v>
      </c>
      <c r="N192" s="189" t="s">
        <v>241</v>
      </c>
      <c r="O192" s="192" t="s">
        <v>242</v>
      </c>
      <c r="P192" s="189" t="s">
        <v>244</v>
      </c>
      <c r="Q192" s="188" t="s">
        <v>243</v>
      </c>
      <c r="R192" s="192" t="s">
        <v>770</v>
      </c>
      <c r="S192" s="192" t="s">
        <v>771</v>
      </c>
      <c r="T192" s="191">
        <v>300</v>
      </c>
      <c r="U192" s="189" t="s">
        <v>788</v>
      </c>
      <c r="V192" s="192" t="s">
        <v>271</v>
      </c>
      <c r="W192" s="193" t="s">
        <v>537</v>
      </c>
      <c r="X192" s="194">
        <v>6000</v>
      </c>
      <c r="Y192" s="191">
        <v>0</v>
      </c>
      <c r="Z192" s="192" t="s">
        <v>210</v>
      </c>
      <c r="AA192" s="189" t="s">
        <v>220</v>
      </c>
      <c r="AB192" s="195"/>
      <c r="AC192" s="189" t="s">
        <v>535</v>
      </c>
      <c r="AD192" s="196">
        <f t="shared" si="32"/>
        <v>4800</v>
      </c>
      <c r="AE192" s="196">
        <f t="shared" si="26"/>
        <v>1200</v>
      </c>
      <c r="AF192" s="196">
        <f t="shared" si="33"/>
        <v>5808</v>
      </c>
      <c r="AG192" s="196">
        <f t="shared" si="27"/>
        <v>1452</v>
      </c>
      <c r="AH192" s="197">
        <f t="shared" si="21"/>
        <v>7260</v>
      </c>
      <c r="AI192" s="192" t="s">
        <v>28</v>
      </c>
      <c r="AJ192" s="188" t="s">
        <v>474</v>
      </c>
      <c r="AK192" s="188"/>
      <c r="AL192" s="202" t="s">
        <v>488</v>
      </c>
      <c r="AM192" s="198">
        <f t="shared" si="23"/>
        <v>0</v>
      </c>
      <c r="AN192" s="199"/>
      <c r="AO192" s="203">
        <f t="shared" si="22"/>
        <v>0</v>
      </c>
      <c r="AP192" s="188"/>
      <c r="AQ192" s="188"/>
    </row>
    <row r="193" spans="1:43" s="200" customFormat="1" ht="12" customHeight="1" x14ac:dyDescent="0.3">
      <c r="A193" s="188"/>
      <c r="B193" s="189" t="s">
        <v>29</v>
      </c>
      <c r="C193" s="190">
        <v>6</v>
      </c>
      <c r="D193" s="191">
        <v>3005</v>
      </c>
      <c r="E193" s="191">
        <v>5962</v>
      </c>
      <c r="F193" s="192" t="s">
        <v>228</v>
      </c>
      <c r="G193" s="192" t="s">
        <v>229</v>
      </c>
      <c r="H193" s="191">
        <v>5020</v>
      </c>
      <c r="I193" s="192" t="s">
        <v>232</v>
      </c>
      <c r="J193" s="192"/>
      <c r="K193" s="195" t="s">
        <v>112</v>
      </c>
      <c r="L193" s="189" t="s">
        <v>214</v>
      </c>
      <c r="M193" s="192" t="s">
        <v>215</v>
      </c>
      <c r="N193" s="189" t="s">
        <v>241</v>
      </c>
      <c r="O193" s="192" t="s">
        <v>242</v>
      </c>
      <c r="P193" s="189" t="s">
        <v>244</v>
      </c>
      <c r="Q193" s="188" t="s">
        <v>243</v>
      </c>
      <c r="R193" s="192" t="s">
        <v>770</v>
      </c>
      <c r="S193" s="192" t="s">
        <v>771</v>
      </c>
      <c r="T193" s="191">
        <v>300</v>
      </c>
      <c r="U193" s="189" t="s">
        <v>789</v>
      </c>
      <c r="V193" s="192" t="s">
        <v>669</v>
      </c>
      <c r="W193" s="193" t="s">
        <v>537</v>
      </c>
      <c r="X193" s="194">
        <v>8000</v>
      </c>
      <c r="Y193" s="191">
        <v>0</v>
      </c>
      <c r="Z193" s="192" t="s">
        <v>210</v>
      </c>
      <c r="AA193" s="189" t="s">
        <v>220</v>
      </c>
      <c r="AB193" s="195"/>
      <c r="AC193" s="189" t="s">
        <v>535</v>
      </c>
      <c r="AD193" s="196">
        <f t="shared" si="32"/>
        <v>6400</v>
      </c>
      <c r="AE193" s="196">
        <f t="shared" si="26"/>
        <v>1600</v>
      </c>
      <c r="AF193" s="196">
        <f t="shared" si="33"/>
        <v>7744</v>
      </c>
      <c r="AG193" s="196">
        <f t="shared" si="27"/>
        <v>1936</v>
      </c>
      <c r="AH193" s="197">
        <f t="shared" si="21"/>
        <v>9680</v>
      </c>
      <c r="AI193" s="192" t="s">
        <v>28</v>
      </c>
      <c r="AJ193" s="188" t="s">
        <v>474</v>
      </c>
      <c r="AK193" s="188"/>
      <c r="AL193" s="202" t="s">
        <v>488</v>
      </c>
      <c r="AM193" s="198">
        <f t="shared" si="23"/>
        <v>0</v>
      </c>
      <c r="AN193" s="199"/>
      <c r="AO193" s="203">
        <f t="shared" si="22"/>
        <v>0</v>
      </c>
      <c r="AP193" s="188"/>
      <c r="AQ193" s="188"/>
    </row>
    <row r="194" spans="1:43" s="200" customFormat="1" ht="12" customHeight="1" x14ac:dyDescent="0.3">
      <c r="A194" s="188"/>
      <c r="B194" s="189" t="s">
        <v>29</v>
      </c>
      <c r="C194" s="190">
        <v>6</v>
      </c>
      <c r="D194" s="191">
        <v>3005</v>
      </c>
      <c r="E194" s="191">
        <v>5962</v>
      </c>
      <c r="F194" s="192" t="s">
        <v>228</v>
      </c>
      <c r="G194" s="192" t="s">
        <v>229</v>
      </c>
      <c r="H194" s="191">
        <v>5020</v>
      </c>
      <c r="I194" s="192" t="s">
        <v>232</v>
      </c>
      <c r="J194" s="188"/>
      <c r="K194" s="189" t="s">
        <v>112</v>
      </c>
      <c r="L194" s="189" t="s">
        <v>214</v>
      </c>
      <c r="M194" s="192" t="s">
        <v>215</v>
      </c>
      <c r="N194" s="189" t="s">
        <v>222</v>
      </c>
      <c r="O194" s="192" t="s">
        <v>223</v>
      </c>
      <c r="P194" s="189" t="s">
        <v>239</v>
      </c>
      <c r="Q194" s="192" t="s">
        <v>238</v>
      </c>
      <c r="R194" s="192" t="s">
        <v>770</v>
      </c>
      <c r="S194" s="192" t="s">
        <v>771</v>
      </c>
      <c r="T194" s="191">
        <v>300</v>
      </c>
      <c r="U194" s="189" t="s">
        <v>777</v>
      </c>
      <c r="V194" s="192" t="s">
        <v>775</v>
      </c>
      <c r="W194" s="193" t="s">
        <v>551</v>
      </c>
      <c r="X194" s="194">
        <v>3300</v>
      </c>
      <c r="Y194" s="191">
        <v>0</v>
      </c>
      <c r="Z194" s="192" t="s">
        <v>210</v>
      </c>
      <c r="AA194" s="189" t="s">
        <v>220</v>
      </c>
      <c r="AB194" s="189"/>
      <c r="AC194" s="189" t="s">
        <v>535</v>
      </c>
      <c r="AD194" s="196">
        <f t="shared" si="32"/>
        <v>2640</v>
      </c>
      <c r="AE194" s="196">
        <f t="shared" si="26"/>
        <v>660</v>
      </c>
      <c r="AF194" s="196">
        <f t="shared" si="33"/>
        <v>3194.4</v>
      </c>
      <c r="AG194" s="196">
        <f t="shared" si="27"/>
        <v>798.59999999999991</v>
      </c>
      <c r="AH194" s="197">
        <f t="shared" si="21"/>
        <v>3993</v>
      </c>
      <c r="AI194" s="192" t="s">
        <v>28</v>
      </c>
      <c r="AJ194" s="188" t="s">
        <v>474</v>
      </c>
      <c r="AK194" s="188"/>
      <c r="AL194" s="202" t="s">
        <v>488</v>
      </c>
      <c r="AM194" s="198">
        <f t="shared" si="23"/>
        <v>0</v>
      </c>
      <c r="AN194" s="199"/>
      <c r="AO194" s="203">
        <f t="shared" si="22"/>
        <v>0</v>
      </c>
      <c r="AP194" s="188"/>
      <c r="AQ194" s="188"/>
    </row>
    <row r="195" spans="1:43" s="200" customFormat="1" ht="12" customHeight="1" x14ac:dyDescent="0.3">
      <c r="A195" s="188"/>
      <c r="B195" s="189" t="s">
        <v>29</v>
      </c>
      <c r="C195" s="190">
        <v>6</v>
      </c>
      <c r="D195" s="191">
        <v>3005</v>
      </c>
      <c r="E195" s="191">
        <v>5962</v>
      </c>
      <c r="F195" s="192" t="s">
        <v>228</v>
      </c>
      <c r="G195" s="192" t="s">
        <v>229</v>
      </c>
      <c r="H195" s="191">
        <v>5020</v>
      </c>
      <c r="I195" s="192" t="s">
        <v>232</v>
      </c>
      <c r="J195" s="188"/>
      <c r="K195" s="189"/>
      <c r="L195" s="189" t="s">
        <v>214</v>
      </c>
      <c r="M195" s="192" t="s">
        <v>215</v>
      </c>
      <c r="N195" s="189" t="s">
        <v>222</v>
      </c>
      <c r="O195" s="192" t="s">
        <v>223</v>
      </c>
      <c r="P195" s="189" t="s">
        <v>224</v>
      </c>
      <c r="Q195" s="192" t="s">
        <v>527</v>
      </c>
      <c r="R195" s="192" t="s">
        <v>770</v>
      </c>
      <c r="S195" s="192" t="s">
        <v>771</v>
      </c>
      <c r="T195" s="191">
        <v>300</v>
      </c>
      <c r="U195" s="189" t="s">
        <v>774</v>
      </c>
      <c r="V195" s="192" t="s">
        <v>775</v>
      </c>
      <c r="W195" s="193" t="s">
        <v>547</v>
      </c>
      <c r="X195" s="194">
        <v>1250</v>
      </c>
      <c r="Y195" s="191">
        <v>0</v>
      </c>
      <c r="Z195" s="192" t="s">
        <v>210</v>
      </c>
      <c r="AA195" s="189" t="s">
        <v>220</v>
      </c>
      <c r="AB195" s="195"/>
      <c r="AC195" s="189" t="s">
        <v>535</v>
      </c>
      <c r="AD195" s="196">
        <f t="shared" si="32"/>
        <v>1000</v>
      </c>
      <c r="AE195" s="196">
        <f t="shared" si="26"/>
        <v>250</v>
      </c>
      <c r="AF195" s="196">
        <f t="shared" si="33"/>
        <v>1210</v>
      </c>
      <c r="AG195" s="196">
        <f t="shared" si="27"/>
        <v>302.5</v>
      </c>
      <c r="AH195" s="197">
        <f t="shared" si="21"/>
        <v>1512.5</v>
      </c>
      <c r="AI195" s="192" t="s">
        <v>28</v>
      </c>
      <c r="AJ195" s="188" t="s">
        <v>474</v>
      </c>
      <c r="AK195" s="188"/>
      <c r="AL195" s="202" t="s">
        <v>488</v>
      </c>
      <c r="AM195" s="198">
        <f t="shared" si="23"/>
        <v>0</v>
      </c>
      <c r="AN195" s="199"/>
      <c r="AO195" s="203">
        <f t="shared" si="22"/>
        <v>0</v>
      </c>
      <c r="AP195" s="188"/>
      <c r="AQ195" s="188"/>
    </row>
    <row r="196" spans="1:43" s="200" customFormat="1" ht="12" customHeight="1" x14ac:dyDescent="0.3">
      <c r="A196" s="188"/>
      <c r="B196" s="189" t="s">
        <v>29</v>
      </c>
      <c r="C196" s="190">
        <v>6</v>
      </c>
      <c r="D196" s="191">
        <v>3007</v>
      </c>
      <c r="E196" s="191">
        <v>5966</v>
      </c>
      <c r="F196" s="192" t="s">
        <v>340</v>
      </c>
      <c r="G196" s="192" t="s">
        <v>341</v>
      </c>
      <c r="H196" s="191">
        <v>5000</v>
      </c>
      <c r="I196" s="192" t="s">
        <v>146</v>
      </c>
      <c r="J196" s="188"/>
      <c r="K196" s="189"/>
      <c r="L196" s="189" t="s">
        <v>49</v>
      </c>
      <c r="M196" s="192" t="s">
        <v>50</v>
      </c>
      <c r="N196" s="189" t="s">
        <v>51</v>
      </c>
      <c r="O196" s="192" t="s">
        <v>52</v>
      </c>
      <c r="P196" s="189" t="s">
        <v>320</v>
      </c>
      <c r="Q196" s="192" t="s">
        <v>525</v>
      </c>
      <c r="R196" s="192" t="s">
        <v>863</v>
      </c>
      <c r="S196" s="192" t="s">
        <v>864</v>
      </c>
      <c r="T196" s="191">
        <v>11</v>
      </c>
      <c r="U196" s="189" t="s">
        <v>865</v>
      </c>
      <c r="V196" s="192" t="s">
        <v>54</v>
      </c>
      <c r="W196" s="193" t="s">
        <v>537</v>
      </c>
      <c r="X196" s="194">
        <v>44100</v>
      </c>
      <c r="Y196" s="191">
        <v>5</v>
      </c>
      <c r="Z196" s="188" t="s">
        <v>45</v>
      </c>
      <c r="AA196" s="195" t="s">
        <v>46</v>
      </c>
      <c r="AB196" s="195" t="s">
        <v>33</v>
      </c>
      <c r="AC196" s="189" t="s">
        <v>535</v>
      </c>
      <c r="AD196" s="196">
        <f t="shared" si="32"/>
        <v>35280</v>
      </c>
      <c r="AE196" s="196">
        <f t="shared" si="26"/>
        <v>8820</v>
      </c>
      <c r="AF196" s="196">
        <f t="shared" si="33"/>
        <v>42688.800000000003</v>
      </c>
      <c r="AG196" s="196">
        <f t="shared" si="27"/>
        <v>10672.199999999997</v>
      </c>
      <c r="AH196" s="197">
        <f t="shared" si="21"/>
        <v>53361</v>
      </c>
      <c r="AI196" s="192" t="s">
        <v>28</v>
      </c>
      <c r="AJ196" s="188" t="s">
        <v>474</v>
      </c>
      <c r="AK196" s="188"/>
      <c r="AL196" s="202" t="s">
        <v>488</v>
      </c>
      <c r="AM196" s="198">
        <f t="shared" si="23"/>
        <v>0</v>
      </c>
      <c r="AN196" s="199"/>
      <c r="AO196" s="203">
        <f t="shared" si="22"/>
        <v>0</v>
      </c>
      <c r="AP196" s="188"/>
      <c r="AQ196" s="188"/>
    </row>
    <row r="197" spans="1:43" s="200" customFormat="1" ht="12" customHeight="1" x14ac:dyDescent="0.3">
      <c r="A197" s="188"/>
      <c r="B197" s="189" t="s">
        <v>29</v>
      </c>
      <c r="C197" s="190">
        <v>6</v>
      </c>
      <c r="D197" s="191">
        <v>3007</v>
      </c>
      <c r="E197" s="191">
        <v>5967</v>
      </c>
      <c r="F197" s="192" t="s">
        <v>340</v>
      </c>
      <c r="G197" s="192" t="s">
        <v>341</v>
      </c>
      <c r="H197" s="191">
        <v>5000</v>
      </c>
      <c r="I197" s="192" t="s">
        <v>146</v>
      </c>
      <c r="J197" s="188"/>
      <c r="K197" s="189"/>
      <c r="L197" s="189" t="s">
        <v>136</v>
      </c>
      <c r="M197" s="192" t="s">
        <v>137</v>
      </c>
      <c r="N197" s="189" t="s">
        <v>76</v>
      </c>
      <c r="O197" s="192" t="s">
        <v>360</v>
      </c>
      <c r="P197" s="189" t="s">
        <v>894</v>
      </c>
      <c r="Q197" s="192" t="s">
        <v>1085</v>
      </c>
      <c r="R197" s="192" t="s">
        <v>895</v>
      </c>
      <c r="S197" s="192" t="s">
        <v>896</v>
      </c>
      <c r="T197" s="191">
        <v>21</v>
      </c>
      <c r="U197" s="189" t="s">
        <v>897</v>
      </c>
      <c r="V197" s="192" t="s">
        <v>100</v>
      </c>
      <c r="W197" s="193" t="s">
        <v>537</v>
      </c>
      <c r="X197" s="194">
        <v>23550</v>
      </c>
      <c r="Y197" s="191">
        <v>1</v>
      </c>
      <c r="Z197" s="192" t="s">
        <v>358</v>
      </c>
      <c r="AA197" s="189" t="s">
        <v>359</v>
      </c>
      <c r="AB197" s="195" t="s">
        <v>33</v>
      </c>
      <c r="AC197" s="189" t="s">
        <v>535</v>
      </c>
      <c r="AD197" s="196">
        <f t="shared" si="32"/>
        <v>18840</v>
      </c>
      <c r="AE197" s="196">
        <f t="shared" si="26"/>
        <v>4710</v>
      </c>
      <c r="AF197" s="196">
        <f t="shared" si="33"/>
        <v>22796.400000000001</v>
      </c>
      <c r="AG197" s="196">
        <f t="shared" si="27"/>
        <v>5699.0999999999985</v>
      </c>
      <c r="AH197" s="197">
        <f t="shared" si="21"/>
        <v>28495.5</v>
      </c>
      <c r="AI197" s="192" t="s">
        <v>28</v>
      </c>
      <c r="AJ197" s="188" t="s">
        <v>471</v>
      </c>
      <c r="AK197" s="188"/>
      <c r="AL197" s="202" t="s">
        <v>488</v>
      </c>
      <c r="AM197" s="198">
        <f t="shared" si="23"/>
        <v>0</v>
      </c>
      <c r="AN197" s="199"/>
      <c r="AO197" s="203">
        <f t="shared" si="22"/>
        <v>0</v>
      </c>
      <c r="AP197" s="188"/>
      <c r="AQ197" s="188"/>
    </row>
    <row r="198" spans="1:43" s="200" customFormat="1" ht="12" customHeight="1" x14ac:dyDescent="0.3">
      <c r="A198" s="188"/>
      <c r="B198" s="189" t="s">
        <v>29</v>
      </c>
      <c r="C198" s="190">
        <v>6</v>
      </c>
      <c r="D198" s="191">
        <v>3007</v>
      </c>
      <c r="E198" s="191">
        <v>5966</v>
      </c>
      <c r="F198" s="192" t="s">
        <v>340</v>
      </c>
      <c r="G198" s="192" t="s">
        <v>341</v>
      </c>
      <c r="H198" s="191">
        <v>5000</v>
      </c>
      <c r="I198" s="192" t="s">
        <v>146</v>
      </c>
      <c r="J198" s="188"/>
      <c r="K198" s="189"/>
      <c r="L198" s="189" t="s">
        <v>49</v>
      </c>
      <c r="M198" s="192" t="s">
        <v>50</v>
      </c>
      <c r="N198" s="189" t="s">
        <v>303</v>
      </c>
      <c r="O198" s="192" t="s">
        <v>304</v>
      </c>
      <c r="P198" s="189" t="s">
        <v>849</v>
      </c>
      <c r="Q198" s="192" t="s">
        <v>1084</v>
      </c>
      <c r="R198" s="192" t="s">
        <v>850</v>
      </c>
      <c r="S198" s="192" t="s">
        <v>851</v>
      </c>
      <c r="T198" s="191">
        <v>27</v>
      </c>
      <c r="U198" s="189" t="s">
        <v>852</v>
      </c>
      <c r="V198" s="192" t="s">
        <v>293</v>
      </c>
      <c r="W198" s="193" t="s">
        <v>537</v>
      </c>
      <c r="X198" s="194">
        <v>10100</v>
      </c>
      <c r="Y198" s="191">
        <v>2</v>
      </c>
      <c r="Z198" s="192" t="s">
        <v>45</v>
      </c>
      <c r="AA198" s="195" t="s">
        <v>302</v>
      </c>
      <c r="AB198" s="195" t="s">
        <v>33</v>
      </c>
      <c r="AC198" s="189" t="s">
        <v>535</v>
      </c>
      <c r="AD198" s="196">
        <f t="shared" si="32"/>
        <v>8080</v>
      </c>
      <c r="AE198" s="196">
        <f t="shared" si="26"/>
        <v>2020</v>
      </c>
      <c r="AF198" s="196">
        <f t="shared" si="33"/>
        <v>9776.8000000000011</v>
      </c>
      <c r="AG198" s="196">
        <f t="shared" si="27"/>
        <v>2444.1999999999989</v>
      </c>
      <c r="AH198" s="197">
        <f t="shared" si="21"/>
        <v>12221</v>
      </c>
      <c r="AI198" s="192" t="s">
        <v>28</v>
      </c>
      <c r="AJ198" s="188" t="s">
        <v>471</v>
      </c>
      <c r="AK198" s="188"/>
      <c r="AL198" s="202" t="s">
        <v>486</v>
      </c>
      <c r="AM198" s="198">
        <f t="shared" si="23"/>
        <v>9776.8000000000011</v>
      </c>
      <c r="AN198" s="199"/>
      <c r="AO198" s="203">
        <f t="shared" si="22"/>
        <v>9777</v>
      </c>
      <c r="AP198" s="188"/>
      <c r="AQ198" s="188"/>
    </row>
    <row r="199" spans="1:43" s="200" customFormat="1" ht="12" customHeight="1" x14ac:dyDescent="0.3">
      <c r="A199" s="188"/>
      <c r="B199" s="189" t="s">
        <v>26</v>
      </c>
      <c r="C199" s="190">
        <v>6</v>
      </c>
      <c r="D199" s="191">
        <v>3008</v>
      </c>
      <c r="E199" s="191">
        <v>5968</v>
      </c>
      <c r="F199" s="192" t="s">
        <v>257</v>
      </c>
      <c r="G199" s="192" t="s">
        <v>258</v>
      </c>
      <c r="H199" s="191">
        <v>5000</v>
      </c>
      <c r="I199" s="192" t="s">
        <v>146</v>
      </c>
      <c r="J199" s="192"/>
      <c r="K199" s="189" t="s">
        <v>112</v>
      </c>
      <c r="L199" s="189" t="s">
        <v>214</v>
      </c>
      <c r="M199" s="192" t="s">
        <v>215</v>
      </c>
      <c r="N199" s="189" t="s">
        <v>248</v>
      </c>
      <c r="O199" s="192" t="s">
        <v>249</v>
      </c>
      <c r="P199" s="189" t="s">
        <v>256</v>
      </c>
      <c r="Q199" s="192" t="s">
        <v>255</v>
      </c>
      <c r="R199" s="192" t="s">
        <v>801</v>
      </c>
      <c r="S199" s="192" t="s">
        <v>802</v>
      </c>
      <c r="T199" s="191">
        <v>336</v>
      </c>
      <c r="U199" s="189" t="s">
        <v>803</v>
      </c>
      <c r="V199" s="192" t="s">
        <v>219</v>
      </c>
      <c r="W199" s="193" t="s">
        <v>547</v>
      </c>
      <c r="X199" s="194">
        <v>16400</v>
      </c>
      <c r="Y199" s="191"/>
      <c r="Z199" s="192" t="s">
        <v>210</v>
      </c>
      <c r="AA199" s="189" t="s">
        <v>247</v>
      </c>
      <c r="AB199" s="195" t="s">
        <v>33</v>
      </c>
      <c r="AC199" s="189" t="s">
        <v>535</v>
      </c>
      <c r="AD199" s="196">
        <f t="shared" si="32"/>
        <v>13120</v>
      </c>
      <c r="AE199" s="196">
        <f t="shared" si="26"/>
        <v>3280</v>
      </c>
      <c r="AF199" s="196">
        <f t="shared" si="33"/>
        <v>15875.2</v>
      </c>
      <c r="AG199" s="196">
        <f t="shared" si="27"/>
        <v>3968.7999999999993</v>
      </c>
      <c r="AH199" s="197">
        <f t="shared" si="21"/>
        <v>19844</v>
      </c>
      <c r="AI199" s="192" t="s">
        <v>28</v>
      </c>
      <c r="AJ199" s="188" t="s">
        <v>474</v>
      </c>
      <c r="AK199" s="188"/>
      <c r="AL199" s="202" t="s">
        <v>487</v>
      </c>
      <c r="AM199" s="198">
        <f t="shared" si="23"/>
        <v>0</v>
      </c>
      <c r="AN199" s="199">
        <v>7938</v>
      </c>
      <c r="AO199" s="203">
        <f t="shared" si="22"/>
        <v>7938</v>
      </c>
      <c r="AP199" s="188"/>
      <c r="AQ199" s="188"/>
    </row>
    <row r="200" spans="1:43" s="200" customFormat="1" ht="12" customHeight="1" x14ac:dyDescent="0.3">
      <c r="A200" s="188"/>
      <c r="B200" s="189" t="s">
        <v>26</v>
      </c>
      <c r="C200" s="190">
        <v>6</v>
      </c>
      <c r="D200" s="191">
        <v>3008</v>
      </c>
      <c r="E200" s="191">
        <v>5968</v>
      </c>
      <c r="F200" s="192" t="s">
        <v>257</v>
      </c>
      <c r="G200" s="192" t="s">
        <v>258</v>
      </c>
      <c r="H200" s="191">
        <v>5000</v>
      </c>
      <c r="I200" s="192" t="s">
        <v>146</v>
      </c>
      <c r="J200" s="188"/>
      <c r="K200" s="189" t="s">
        <v>20</v>
      </c>
      <c r="L200" s="189" t="s">
        <v>214</v>
      </c>
      <c r="M200" s="192" t="s">
        <v>215</v>
      </c>
      <c r="N200" s="189" t="s">
        <v>248</v>
      </c>
      <c r="O200" s="192" t="s">
        <v>249</v>
      </c>
      <c r="P200" s="189" t="s">
        <v>267</v>
      </c>
      <c r="Q200" s="192" t="s">
        <v>266</v>
      </c>
      <c r="R200" s="192" t="s">
        <v>801</v>
      </c>
      <c r="S200" s="192" t="s">
        <v>802</v>
      </c>
      <c r="T200" s="191">
        <v>336</v>
      </c>
      <c r="U200" s="189" t="s">
        <v>823</v>
      </c>
      <c r="V200" s="192" t="s">
        <v>78</v>
      </c>
      <c r="W200" s="193" t="s">
        <v>537</v>
      </c>
      <c r="X200" s="194">
        <v>40000</v>
      </c>
      <c r="Y200" s="191">
        <v>0</v>
      </c>
      <c r="Z200" s="192" t="s">
        <v>210</v>
      </c>
      <c r="AA200" s="189" t="s">
        <v>247</v>
      </c>
      <c r="AB200" s="195" t="s">
        <v>33</v>
      </c>
      <c r="AC200" s="189" t="s">
        <v>535</v>
      </c>
      <c r="AD200" s="196">
        <f t="shared" si="32"/>
        <v>32000</v>
      </c>
      <c r="AE200" s="196">
        <f t="shared" si="26"/>
        <v>8000</v>
      </c>
      <c r="AF200" s="196">
        <f t="shared" si="33"/>
        <v>38720</v>
      </c>
      <c r="AG200" s="196">
        <f t="shared" si="27"/>
        <v>9680</v>
      </c>
      <c r="AH200" s="197">
        <f t="shared" si="21"/>
        <v>48400</v>
      </c>
      <c r="AI200" s="192" t="s">
        <v>28</v>
      </c>
      <c r="AJ200" s="188" t="s">
        <v>474</v>
      </c>
      <c r="AK200" s="188"/>
      <c r="AL200" s="202" t="s">
        <v>488</v>
      </c>
      <c r="AM200" s="198">
        <f t="shared" si="23"/>
        <v>0</v>
      </c>
      <c r="AN200" s="199"/>
      <c r="AO200" s="203">
        <f t="shared" si="22"/>
        <v>0</v>
      </c>
      <c r="AP200" s="188"/>
      <c r="AQ200" s="188"/>
    </row>
    <row r="201" spans="1:43" s="200" customFormat="1" ht="12" customHeight="1" x14ac:dyDescent="0.3">
      <c r="A201" s="188"/>
      <c r="B201" s="189" t="s">
        <v>26</v>
      </c>
      <c r="C201" s="190">
        <v>6</v>
      </c>
      <c r="D201" s="191">
        <v>3008</v>
      </c>
      <c r="E201" s="191">
        <v>5968</v>
      </c>
      <c r="F201" s="192" t="s">
        <v>257</v>
      </c>
      <c r="G201" s="192" t="s">
        <v>258</v>
      </c>
      <c r="H201" s="191">
        <v>5000</v>
      </c>
      <c r="I201" s="192" t="s">
        <v>146</v>
      </c>
      <c r="J201" s="188"/>
      <c r="K201" s="189" t="s">
        <v>20</v>
      </c>
      <c r="L201" s="189" t="s">
        <v>214</v>
      </c>
      <c r="M201" s="192" t="s">
        <v>215</v>
      </c>
      <c r="N201" s="189" t="s">
        <v>248</v>
      </c>
      <c r="O201" s="192" t="s">
        <v>249</v>
      </c>
      <c r="P201" s="189" t="s">
        <v>267</v>
      </c>
      <c r="Q201" s="192" t="s">
        <v>266</v>
      </c>
      <c r="R201" s="192" t="s">
        <v>801</v>
      </c>
      <c r="S201" s="192" t="s">
        <v>802</v>
      </c>
      <c r="T201" s="191">
        <v>336</v>
      </c>
      <c r="U201" s="189" t="s">
        <v>824</v>
      </c>
      <c r="V201" s="192" t="s">
        <v>234</v>
      </c>
      <c r="W201" s="193" t="s">
        <v>537</v>
      </c>
      <c r="X201" s="194">
        <v>6000</v>
      </c>
      <c r="Y201" s="191">
        <v>0</v>
      </c>
      <c r="Z201" s="192" t="s">
        <v>210</v>
      </c>
      <c r="AA201" s="189" t="s">
        <v>247</v>
      </c>
      <c r="AB201" s="195" t="s">
        <v>33</v>
      </c>
      <c r="AC201" s="189" t="s">
        <v>535</v>
      </c>
      <c r="AD201" s="196">
        <f t="shared" si="32"/>
        <v>4800</v>
      </c>
      <c r="AE201" s="196">
        <f t="shared" si="26"/>
        <v>1200</v>
      </c>
      <c r="AF201" s="196">
        <f t="shared" si="33"/>
        <v>5808</v>
      </c>
      <c r="AG201" s="196">
        <f t="shared" si="27"/>
        <v>1452</v>
      </c>
      <c r="AH201" s="197">
        <f t="shared" ref="AH201:AH233" si="34">AF201+AG201</f>
        <v>7260</v>
      </c>
      <c r="AI201" s="192" t="s">
        <v>28</v>
      </c>
      <c r="AJ201" s="188" t="s">
        <v>474</v>
      </c>
      <c r="AK201" s="188"/>
      <c r="AL201" s="202" t="s">
        <v>486</v>
      </c>
      <c r="AM201" s="198">
        <f t="shared" si="23"/>
        <v>5808</v>
      </c>
      <c r="AN201" s="199"/>
      <c r="AO201" s="203">
        <f t="shared" ref="AO201:AO233" si="35">IF(AL201="","Colonne BH à compléter",IF(AND(AL201="Accepté-Modifié",AN201=""),"Compléter colonne BJ",IF(AND(AM201&gt;0,AN201&gt;0),"ERREUR",IF(AM201&gt;0,ROUND(AM201,0),IF(AN201&gt;0,ROUND(AN201,0),0)))))</f>
        <v>5808</v>
      </c>
      <c r="AP201" s="188"/>
      <c r="AQ201" s="188"/>
    </row>
    <row r="202" spans="1:43" s="200" customFormat="1" ht="12" customHeight="1" x14ac:dyDescent="0.3">
      <c r="A202" s="188"/>
      <c r="B202" s="189" t="s">
        <v>26</v>
      </c>
      <c r="C202" s="190">
        <v>6</v>
      </c>
      <c r="D202" s="191">
        <v>3008</v>
      </c>
      <c r="E202" s="191">
        <v>5968</v>
      </c>
      <c r="F202" s="192" t="s">
        <v>257</v>
      </c>
      <c r="G202" s="192" t="s">
        <v>258</v>
      </c>
      <c r="H202" s="191">
        <v>5000</v>
      </c>
      <c r="I202" s="192" t="s">
        <v>146</v>
      </c>
      <c r="J202" s="188"/>
      <c r="K202" s="189" t="s">
        <v>20</v>
      </c>
      <c r="L202" s="189" t="s">
        <v>214</v>
      </c>
      <c r="M202" s="192" t="s">
        <v>215</v>
      </c>
      <c r="N202" s="189" t="s">
        <v>248</v>
      </c>
      <c r="O202" s="192" t="s">
        <v>249</v>
      </c>
      <c r="P202" s="189" t="s">
        <v>267</v>
      </c>
      <c r="Q202" s="192" t="s">
        <v>266</v>
      </c>
      <c r="R202" s="192" t="s">
        <v>801</v>
      </c>
      <c r="S202" s="192" t="s">
        <v>802</v>
      </c>
      <c r="T202" s="191">
        <v>336</v>
      </c>
      <c r="U202" s="189" t="s">
        <v>825</v>
      </c>
      <c r="V202" s="192" t="s">
        <v>152</v>
      </c>
      <c r="W202" s="193" t="s">
        <v>547</v>
      </c>
      <c r="X202" s="194">
        <v>1500</v>
      </c>
      <c r="Y202" s="191">
        <v>0</v>
      </c>
      <c r="Z202" s="192" t="s">
        <v>210</v>
      </c>
      <c r="AA202" s="189" t="s">
        <v>247</v>
      </c>
      <c r="AB202" s="195" t="s">
        <v>33</v>
      </c>
      <c r="AC202" s="189" t="s">
        <v>535</v>
      </c>
      <c r="AD202" s="196">
        <f t="shared" si="32"/>
        <v>1200</v>
      </c>
      <c r="AE202" s="196">
        <f t="shared" si="26"/>
        <v>300</v>
      </c>
      <c r="AF202" s="196">
        <f t="shared" si="33"/>
        <v>1452</v>
      </c>
      <c r="AG202" s="196">
        <f t="shared" si="27"/>
        <v>363</v>
      </c>
      <c r="AH202" s="197">
        <f t="shared" si="34"/>
        <v>1815</v>
      </c>
      <c r="AI202" s="192" t="s">
        <v>28</v>
      </c>
      <c r="AJ202" s="188" t="s">
        <v>474</v>
      </c>
      <c r="AK202" s="188"/>
      <c r="AL202" s="202" t="s">
        <v>488</v>
      </c>
      <c r="AM202" s="198">
        <f t="shared" si="23"/>
        <v>0</v>
      </c>
      <c r="AN202" s="199"/>
      <c r="AO202" s="203">
        <f t="shared" si="35"/>
        <v>0</v>
      </c>
      <c r="AP202" s="188"/>
      <c r="AQ202" s="188"/>
    </row>
    <row r="203" spans="1:43" s="200" customFormat="1" ht="12" customHeight="1" x14ac:dyDescent="0.3">
      <c r="A203" s="188"/>
      <c r="B203" s="189" t="s">
        <v>15</v>
      </c>
      <c r="C203" s="190">
        <v>6</v>
      </c>
      <c r="D203" s="191">
        <v>3010</v>
      </c>
      <c r="E203" s="191">
        <v>10416</v>
      </c>
      <c r="F203" s="192" t="s">
        <v>179</v>
      </c>
      <c r="G203" s="192" t="s">
        <v>180</v>
      </c>
      <c r="H203" s="191">
        <v>5000</v>
      </c>
      <c r="I203" s="192" t="s">
        <v>146</v>
      </c>
      <c r="J203" s="192"/>
      <c r="K203" s="189" t="s">
        <v>20</v>
      </c>
      <c r="L203" s="189" t="s">
        <v>177</v>
      </c>
      <c r="M203" s="192" t="s">
        <v>178</v>
      </c>
      <c r="N203" s="189" t="s">
        <v>183</v>
      </c>
      <c r="O203" s="192" t="s">
        <v>184</v>
      </c>
      <c r="P203" s="189" t="s">
        <v>716</v>
      </c>
      <c r="Q203" s="192" t="s">
        <v>717</v>
      </c>
      <c r="R203" s="192" t="s">
        <v>730</v>
      </c>
      <c r="S203" s="192" t="s">
        <v>731</v>
      </c>
      <c r="T203" s="191">
        <v>187</v>
      </c>
      <c r="U203" s="189" t="s">
        <v>732</v>
      </c>
      <c r="V203" s="192" t="s">
        <v>714</v>
      </c>
      <c r="W203" s="193" t="s">
        <v>628</v>
      </c>
      <c r="X203" s="194">
        <v>25850</v>
      </c>
      <c r="Y203" s="191">
        <v>0</v>
      </c>
      <c r="Z203" s="192" t="s">
        <v>181</v>
      </c>
      <c r="AA203" s="189" t="s">
        <v>182</v>
      </c>
      <c r="AB203" s="195"/>
      <c r="AC203" s="189" t="s">
        <v>535</v>
      </c>
      <c r="AD203" s="196">
        <f t="shared" si="32"/>
        <v>20680</v>
      </c>
      <c r="AE203" s="196">
        <f t="shared" si="26"/>
        <v>5170</v>
      </c>
      <c r="AF203" s="196">
        <f t="shared" si="33"/>
        <v>25022.800000000003</v>
      </c>
      <c r="AG203" s="196">
        <f t="shared" si="27"/>
        <v>6255.6999999999971</v>
      </c>
      <c r="AH203" s="197">
        <f t="shared" si="34"/>
        <v>31278.5</v>
      </c>
      <c r="AI203" s="192" t="s">
        <v>28</v>
      </c>
      <c r="AJ203" s="188" t="s">
        <v>474</v>
      </c>
      <c r="AK203" s="188"/>
      <c r="AL203" s="202" t="s">
        <v>488</v>
      </c>
      <c r="AM203" s="198">
        <f t="shared" si="23"/>
        <v>0</v>
      </c>
      <c r="AN203" s="199"/>
      <c r="AO203" s="203">
        <f t="shared" si="35"/>
        <v>0</v>
      </c>
      <c r="AP203" s="188"/>
      <c r="AQ203" s="188"/>
    </row>
    <row r="204" spans="1:43" s="200" customFormat="1" ht="12" customHeight="1" x14ac:dyDescent="0.3">
      <c r="A204" s="188"/>
      <c r="B204" s="189" t="s">
        <v>15</v>
      </c>
      <c r="C204" s="190">
        <v>6</v>
      </c>
      <c r="D204" s="191">
        <v>3010</v>
      </c>
      <c r="E204" s="191">
        <v>5973</v>
      </c>
      <c r="F204" s="192" t="s">
        <v>179</v>
      </c>
      <c r="G204" s="192" t="s">
        <v>180</v>
      </c>
      <c r="H204" s="191">
        <v>5000</v>
      </c>
      <c r="I204" s="192" t="s">
        <v>146</v>
      </c>
      <c r="J204" s="188"/>
      <c r="K204" s="189" t="s">
        <v>112</v>
      </c>
      <c r="L204" s="189" t="s">
        <v>136</v>
      </c>
      <c r="M204" s="192" t="s">
        <v>137</v>
      </c>
      <c r="N204" s="189" t="s">
        <v>353</v>
      </c>
      <c r="O204" s="192" t="s">
        <v>354</v>
      </c>
      <c r="P204" s="189" t="s">
        <v>889</v>
      </c>
      <c r="Q204" s="192" t="s">
        <v>890</v>
      </c>
      <c r="R204" s="192" t="s">
        <v>891</v>
      </c>
      <c r="S204" s="192" t="s">
        <v>892</v>
      </c>
      <c r="T204" s="191">
        <v>72</v>
      </c>
      <c r="U204" s="189" t="s">
        <v>893</v>
      </c>
      <c r="V204" s="192" t="s">
        <v>22</v>
      </c>
      <c r="W204" s="193" t="s">
        <v>537</v>
      </c>
      <c r="X204" s="194">
        <v>43000</v>
      </c>
      <c r="Y204" s="191">
        <v>2</v>
      </c>
      <c r="Z204" s="192" t="s">
        <v>351</v>
      </c>
      <c r="AA204" s="189" t="s">
        <v>352</v>
      </c>
      <c r="AB204" s="195"/>
      <c r="AC204" s="189" t="s">
        <v>535</v>
      </c>
      <c r="AD204" s="196">
        <f t="shared" si="32"/>
        <v>34400</v>
      </c>
      <c r="AE204" s="196">
        <f t="shared" si="26"/>
        <v>8600</v>
      </c>
      <c r="AF204" s="196">
        <f t="shared" si="33"/>
        <v>41624</v>
      </c>
      <c r="AG204" s="196">
        <f t="shared" si="27"/>
        <v>10406</v>
      </c>
      <c r="AH204" s="197">
        <f t="shared" si="34"/>
        <v>52030</v>
      </c>
      <c r="AI204" s="192" t="s">
        <v>28</v>
      </c>
      <c r="AJ204" s="188" t="s">
        <v>1105</v>
      </c>
      <c r="AK204" s="188"/>
      <c r="AL204" s="202" t="s">
        <v>486</v>
      </c>
      <c r="AM204" s="198">
        <f t="shared" si="23"/>
        <v>41624</v>
      </c>
      <c r="AN204" s="199"/>
      <c r="AO204" s="203">
        <f t="shared" si="35"/>
        <v>41624</v>
      </c>
      <c r="AP204" s="188" t="s">
        <v>1119</v>
      </c>
      <c r="AQ204" s="188"/>
    </row>
    <row r="205" spans="1:43" s="200" customFormat="1" ht="12" customHeight="1" x14ac:dyDescent="0.3">
      <c r="A205" s="188"/>
      <c r="B205" s="189" t="s">
        <v>15</v>
      </c>
      <c r="C205" s="190">
        <v>6</v>
      </c>
      <c r="D205" s="191">
        <v>3013</v>
      </c>
      <c r="E205" s="191">
        <v>5976</v>
      </c>
      <c r="F205" s="192" t="s">
        <v>333</v>
      </c>
      <c r="G205" s="192" t="s">
        <v>334</v>
      </c>
      <c r="H205" s="191">
        <v>5020</v>
      </c>
      <c r="I205" s="192" t="s">
        <v>335</v>
      </c>
      <c r="J205" s="188" t="s">
        <v>48</v>
      </c>
      <c r="K205" s="189"/>
      <c r="L205" s="189" t="s">
        <v>214</v>
      </c>
      <c r="M205" s="192" t="s">
        <v>215</v>
      </c>
      <c r="N205" s="189" t="s">
        <v>161</v>
      </c>
      <c r="O205" s="192"/>
      <c r="P205" s="189" t="s">
        <v>826</v>
      </c>
      <c r="Q205" s="192" t="s">
        <v>1083</v>
      </c>
      <c r="R205" s="192" t="s">
        <v>827</v>
      </c>
      <c r="S205" s="192" t="s">
        <v>828</v>
      </c>
      <c r="T205" s="191">
        <v>100</v>
      </c>
      <c r="U205" s="189" t="s">
        <v>829</v>
      </c>
      <c r="V205" s="192" t="s">
        <v>276</v>
      </c>
      <c r="W205" s="193" t="s">
        <v>537</v>
      </c>
      <c r="X205" s="194">
        <v>1700</v>
      </c>
      <c r="Y205" s="191">
        <v>1</v>
      </c>
      <c r="Z205" s="192"/>
      <c r="AA205" s="189"/>
      <c r="AB205" s="195"/>
      <c r="AC205" s="189" t="s">
        <v>535</v>
      </c>
      <c r="AD205" s="196">
        <f t="shared" si="32"/>
        <v>1360</v>
      </c>
      <c r="AE205" s="196">
        <f t="shared" si="26"/>
        <v>340</v>
      </c>
      <c r="AF205" s="196">
        <f t="shared" si="33"/>
        <v>1645.6000000000001</v>
      </c>
      <c r="AG205" s="196">
        <f t="shared" si="27"/>
        <v>411.39999999999986</v>
      </c>
      <c r="AH205" s="197">
        <f t="shared" si="34"/>
        <v>2057</v>
      </c>
      <c r="AI205" s="192" t="s">
        <v>28</v>
      </c>
      <c r="AJ205" s="188" t="s">
        <v>474</v>
      </c>
      <c r="AK205" s="188"/>
      <c r="AL205" s="202" t="s">
        <v>486</v>
      </c>
      <c r="AM205" s="198">
        <f t="shared" si="23"/>
        <v>1645.6000000000001</v>
      </c>
      <c r="AN205" s="199"/>
      <c r="AO205" s="203">
        <f t="shared" si="35"/>
        <v>1646</v>
      </c>
      <c r="AP205" s="188"/>
      <c r="AQ205" s="188"/>
    </row>
    <row r="206" spans="1:43" s="200" customFormat="1" ht="12" customHeight="1" x14ac:dyDescent="0.3">
      <c r="A206" s="188"/>
      <c r="B206" s="189" t="s">
        <v>15</v>
      </c>
      <c r="C206" s="190">
        <v>6</v>
      </c>
      <c r="D206" s="191">
        <v>3013</v>
      </c>
      <c r="E206" s="191">
        <v>5976</v>
      </c>
      <c r="F206" s="192" t="s">
        <v>333</v>
      </c>
      <c r="G206" s="192" t="s">
        <v>334</v>
      </c>
      <c r="H206" s="191">
        <v>5020</v>
      </c>
      <c r="I206" s="192" t="s">
        <v>335</v>
      </c>
      <c r="J206" s="188" t="s">
        <v>48</v>
      </c>
      <c r="K206" s="189"/>
      <c r="L206" s="189" t="s">
        <v>214</v>
      </c>
      <c r="M206" s="192" t="s">
        <v>215</v>
      </c>
      <c r="N206" s="189" t="s">
        <v>161</v>
      </c>
      <c r="O206" s="192"/>
      <c r="P206" s="189" t="s">
        <v>826</v>
      </c>
      <c r="Q206" s="192" t="s">
        <v>1083</v>
      </c>
      <c r="R206" s="192" t="s">
        <v>827</v>
      </c>
      <c r="S206" s="192" t="s">
        <v>828</v>
      </c>
      <c r="T206" s="191">
        <v>100</v>
      </c>
      <c r="U206" s="189" t="s">
        <v>830</v>
      </c>
      <c r="V206" s="192" t="s">
        <v>78</v>
      </c>
      <c r="W206" s="193" t="s">
        <v>537</v>
      </c>
      <c r="X206" s="194">
        <v>3200</v>
      </c>
      <c r="Y206" s="191">
        <v>2</v>
      </c>
      <c r="Z206" s="192"/>
      <c r="AA206" s="189"/>
      <c r="AB206" s="195"/>
      <c r="AC206" s="189" t="s">
        <v>535</v>
      </c>
      <c r="AD206" s="196">
        <f t="shared" si="32"/>
        <v>2560</v>
      </c>
      <c r="AE206" s="196">
        <f t="shared" si="26"/>
        <v>640</v>
      </c>
      <c r="AF206" s="196">
        <f t="shared" si="33"/>
        <v>3097.6000000000004</v>
      </c>
      <c r="AG206" s="196">
        <f t="shared" si="27"/>
        <v>774.39999999999964</v>
      </c>
      <c r="AH206" s="197">
        <f t="shared" si="34"/>
        <v>3872</v>
      </c>
      <c r="AI206" s="192" t="s">
        <v>28</v>
      </c>
      <c r="AJ206" s="188" t="s">
        <v>474</v>
      </c>
      <c r="AK206" s="188"/>
      <c r="AL206" s="202" t="s">
        <v>486</v>
      </c>
      <c r="AM206" s="198">
        <f t="shared" si="23"/>
        <v>3097.6000000000004</v>
      </c>
      <c r="AN206" s="199"/>
      <c r="AO206" s="203">
        <f t="shared" si="35"/>
        <v>3098</v>
      </c>
      <c r="AP206" s="188"/>
      <c r="AQ206" s="188"/>
    </row>
    <row r="207" spans="1:43" s="200" customFormat="1" ht="12" customHeight="1" x14ac:dyDescent="0.3">
      <c r="A207" s="188"/>
      <c r="B207" s="189" t="s">
        <v>15</v>
      </c>
      <c r="C207" s="190">
        <v>6</v>
      </c>
      <c r="D207" s="191">
        <v>3013</v>
      </c>
      <c r="E207" s="191">
        <v>5976</v>
      </c>
      <c r="F207" s="192" t="s">
        <v>333</v>
      </c>
      <c r="G207" s="192" t="s">
        <v>334</v>
      </c>
      <c r="H207" s="191">
        <v>5020</v>
      </c>
      <c r="I207" s="192" t="s">
        <v>335</v>
      </c>
      <c r="J207" s="188" t="s">
        <v>48</v>
      </c>
      <c r="K207" s="189"/>
      <c r="L207" s="189" t="s">
        <v>214</v>
      </c>
      <c r="M207" s="192" t="s">
        <v>215</v>
      </c>
      <c r="N207" s="189" t="s">
        <v>161</v>
      </c>
      <c r="O207" s="192"/>
      <c r="P207" s="189" t="s">
        <v>826</v>
      </c>
      <c r="Q207" s="192" t="s">
        <v>1083</v>
      </c>
      <c r="R207" s="192" t="s">
        <v>827</v>
      </c>
      <c r="S207" s="192" t="s">
        <v>828</v>
      </c>
      <c r="T207" s="191">
        <v>100</v>
      </c>
      <c r="U207" s="189" t="s">
        <v>831</v>
      </c>
      <c r="V207" s="192" t="s">
        <v>79</v>
      </c>
      <c r="W207" s="193" t="s">
        <v>537</v>
      </c>
      <c r="X207" s="194">
        <v>1300</v>
      </c>
      <c r="Y207" s="191">
        <v>1</v>
      </c>
      <c r="Z207" s="192"/>
      <c r="AA207" s="189"/>
      <c r="AB207" s="195"/>
      <c r="AC207" s="189" t="s">
        <v>535</v>
      </c>
      <c r="AD207" s="196">
        <f t="shared" si="32"/>
        <v>1040</v>
      </c>
      <c r="AE207" s="196">
        <f t="shared" si="26"/>
        <v>260</v>
      </c>
      <c r="AF207" s="196">
        <f t="shared" si="33"/>
        <v>1258.4000000000001</v>
      </c>
      <c r="AG207" s="196">
        <f t="shared" si="27"/>
        <v>314.59999999999991</v>
      </c>
      <c r="AH207" s="197">
        <f t="shared" si="34"/>
        <v>1573</v>
      </c>
      <c r="AI207" s="192" t="s">
        <v>28</v>
      </c>
      <c r="AJ207" s="188" t="s">
        <v>474</v>
      </c>
      <c r="AK207" s="188"/>
      <c r="AL207" s="202" t="s">
        <v>486</v>
      </c>
      <c r="AM207" s="198">
        <f t="shared" si="23"/>
        <v>1258.4000000000001</v>
      </c>
      <c r="AN207" s="199"/>
      <c r="AO207" s="203">
        <f t="shared" si="35"/>
        <v>1258</v>
      </c>
      <c r="AP207" s="188"/>
      <c r="AQ207" s="188"/>
    </row>
    <row r="208" spans="1:43" s="200" customFormat="1" ht="12" customHeight="1" x14ac:dyDescent="0.3">
      <c r="A208" s="188"/>
      <c r="B208" s="189" t="s">
        <v>15</v>
      </c>
      <c r="C208" s="190">
        <v>6</v>
      </c>
      <c r="D208" s="191">
        <v>3013</v>
      </c>
      <c r="E208" s="191">
        <v>5976</v>
      </c>
      <c r="F208" s="192" t="s">
        <v>333</v>
      </c>
      <c r="G208" s="192" t="s">
        <v>334</v>
      </c>
      <c r="H208" s="191">
        <v>5020</v>
      </c>
      <c r="I208" s="192" t="s">
        <v>335</v>
      </c>
      <c r="J208" s="188" t="s">
        <v>48</v>
      </c>
      <c r="K208" s="189"/>
      <c r="L208" s="189" t="s">
        <v>214</v>
      </c>
      <c r="M208" s="192" t="s">
        <v>215</v>
      </c>
      <c r="N208" s="189" t="s">
        <v>161</v>
      </c>
      <c r="O208" s="192"/>
      <c r="P208" s="189" t="s">
        <v>826</v>
      </c>
      <c r="Q208" s="192" t="s">
        <v>1083</v>
      </c>
      <c r="R208" s="192" t="s">
        <v>827</v>
      </c>
      <c r="S208" s="192" t="s">
        <v>828</v>
      </c>
      <c r="T208" s="191">
        <v>100</v>
      </c>
      <c r="U208" s="189" t="s">
        <v>832</v>
      </c>
      <c r="V208" s="192" t="s">
        <v>77</v>
      </c>
      <c r="W208" s="193" t="s">
        <v>537</v>
      </c>
      <c r="X208" s="194">
        <v>2700</v>
      </c>
      <c r="Y208" s="191">
        <v>1</v>
      </c>
      <c r="Z208" s="192"/>
      <c r="AA208" s="189"/>
      <c r="AB208" s="195"/>
      <c r="AC208" s="189" t="s">
        <v>535</v>
      </c>
      <c r="AD208" s="196">
        <f t="shared" si="32"/>
        <v>2160</v>
      </c>
      <c r="AE208" s="196">
        <f t="shared" si="26"/>
        <v>540</v>
      </c>
      <c r="AF208" s="196">
        <f t="shared" si="33"/>
        <v>2613.6000000000004</v>
      </c>
      <c r="AG208" s="196">
        <f t="shared" si="27"/>
        <v>653.39999999999964</v>
      </c>
      <c r="AH208" s="197">
        <f t="shared" si="34"/>
        <v>3267</v>
      </c>
      <c r="AI208" s="192" t="s">
        <v>28</v>
      </c>
      <c r="AJ208" s="188" t="s">
        <v>474</v>
      </c>
      <c r="AK208" s="188"/>
      <c r="AL208" s="202" t="s">
        <v>486</v>
      </c>
      <c r="AM208" s="198">
        <f t="shared" si="23"/>
        <v>2613.6000000000004</v>
      </c>
      <c r="AN208" s="199"/>
      <c r="AO208" s="203">
        <f t="shared" si="35"/>
        <v>2614</v>
      </c>
      <c r="AP208" s="188"/>
      <c r="AQ208" s="188"/>
    </row>
    <row r="209" spans="1:43" s="200" customFormat="1" ht="12" customHeight="1" x14ac:dyDescent="0.3">
      <c r="A209" s="188"/>
      <c r="B209" s="189" t="s">
        <v>15</v>
      </c>
      <c r="C209" s="190">
        <v>6</v>
      </c>
      <c r="D209" s="191">
        <v>3013</v>
      </c>
      <c r="E209" s="191">
        <v>5976</v>
      </c>
      <c r="F209" s="192" t="s">
        <v>333</v>
      </c>
      <c r="G209" s="192" t="s">
        <v>334</v>
      </c>
      <c r="H209" s="191">
        <v>5020</v>
      </c>
      <c r="I209" s="192" t="s">
        <v>335</v>
      </c>
      <c r="J209" s="188" t="s">
        <v>48</v>
      </c>
      <c r="K209" s="189"/>
      <c r="L209" s="189" t="s">
        <v>214</v>
      </c>
      <c r="M209" s="192" t="s">
        <v>215</v>
      </c>
      <c r="N209" s="189" t="s">
        <v>161</v>
      </c>
      <c r="O209" s="192"/>
      <c r="P209" s="189" t="s">
        <v>826</v>
      </c>
      <c r="Q209" s="192" t="s">
        <v>1083</v>
      </c>
      <c r="R209" s="192" t="s">
        <v>827</v>
      </c>
      <c r="S209" s="192" t="s">
        <v>828</v>
      </c>
      <c r="T209" s="191">
        <v>100</v>
      </c>
      <c r="U209" s="189" t="s">
        <v>833</v>
      </c>
      <c r="V209" s="192" t="s">
        <v>151</v>
      </c>
      <c r="W209" s="193" t="s">
        <v>537</v>
      </c>
      <c r="X209" s="194">
        <v>400</v>
      </c>
      <c r="Y209" s="191">
        <v>1</v>
      </c>
      <c r="Z209" s="192"/>
      <c r="AA209" s="189"/>
      <c r="AB209" s="195"/>
      <c r="AC209" s="189" t="s">
        <v>535</v>
      </c>
      <c r="AD209" s="196">
        <f t="shared" si="32"/>
        <v>320</v>
      </c>
      <c r="AE209" s="196">
        <f t="shared" si="26"/>
        <v>80</v>
      </c>
      <c r="AF209" s="196">
        <f t="shared" si="33"/>
        <v>387.20000000000005</v>
      </c>
      <c r="AG209" s="196">
        <f t="shared" si="27"/>
        <v>96.799999999999955</v>
      </c>
      <c r="AH209" s="197">
        <f t="shared" si="34"/>
        <v>484</v>
      </c>
      <c r="AI209" s="192" t="s">
        <v>28</v>
      </c>
      <c r="AJ209" s="188" t="s">
        <v>474</v>
      </c>
      <c r="AK209" s="188"/>
      <c r="AL209" s="202" t="s">
        <v>486</v>
      </c>
      <c r="AM209" s="198">
        <f t="shared" si="23"/>
        <v>387.20000000000005</v>
      </c>
      <c r="AN209" s="199"/>
      <c r="AO209" s="203">
        <f t="shared" si="35"/>
        <v>387</v>
      </c>
      <c r="AP209" s="188"/>
      <c r="AQ209" s="188"/>
    </row>
    <row r="210" spans="1:43" s="200" customFormat="1" x14ac:dyDescent="0.3">
      <c r="A210" s="188"/>
      <c r="B210" s="189" t="s">
        <v>15</v>
      </c>
      <c r="C210" s="190">
        <v>6</v>
      </c>
      <c r="D210" s="191">
        <v>3013</v>
      </c>
      <c r="E210" s="191">
        <v>5976</v>
      </c>
      <c r="F210" s="192" t="s">
        <v>333</v>
      </c>
      <c r="G210" s="192" t="s">
        <v>334</v>
      </c>
      <c r="H210" s="191">
        <v>5020</v>
      </c>
      <c r="I210" s="192" t="s">
        <v>335</v>
      </c>
      <c r="J210" s="188" t="s">
        <v>48</v>
      </c>
      <c r="K210" s="189"/>
      <c r="L210" s="189" t="s">
        <v>214</v>
      </c>
      <c r="M210" s="192" t="s">
        <v>215</v>
      </c>
      <c r="N210" s="189" t="s">
        <v>161</v>
      </c>
      <c r="O210" s="192"/>
      <c r="P210" s="189" t="s">
        <v>826</v>
      </c>
      <c r="Q210" s="192" t="s">
        <v>1083</v>
      </c>
      <c r="R210" s="192" t="s">
        <v>827</v>
      </c>
      <c r="S210" s="192" t="s">
        <v>828</v>
      </c>
      <c r="T210" s="191">
        <v>100</v>
      </c>
      <c r="U210" s="189" t="s">
        <v>834</v>
      </c>
      <c r="V210" s="192" t="s">
        <v>835</v>
      </c>
      <c r="W210" s="193" t="s">
        <v>537</v>
      </c>
      <c r="X210" s="194">
        <v>1600</v>
      </c>
      <c r="Y210" s="191">
        <v>2</v>
      </c>
      <c r="Z210" s="192"/>
      <c r="AA210" s="189"/>
      <c r="AB210" s="195"/>
      <c r="AC210" s="189" t="s">
        <v>535</v>
      </c>
      <c r="AD210" s="196">
        <f t="shared" si="32"/>
        <v>1280</v>
      </c>
      <c r="AE210" s="196">
        <f t="shared" si="26"/>
        <v>320</v>
      </c>
      <c r="AF210" s="196">
        <f t="shared" si="33"/>
        <v>1548.8000000000002</v>
      </c>
      <c r="AG210" s="196">
        <f t="shared" si="27"/>
        <v>387.19999999999982</v>
      </c>
      <c r="AH210" s="197">
        <f t="shared" si="34"/>
        <v>1936</v>
      </c>
      <c r="AI210" s="192" t="s">
        <v>28</v>
      </c>
      <c r="AJ210" s="188" t="s">
        <v>474</v>
      </c>
      <c r="AK210" s="188"/>
      <c r="AL210" s="202" t="s">
        <v>488</v>
      </c>
      <c r="AM210" s="198">
        <f t="shared" si="23"/>
        <v>0</v>
      </c>
      <c r="AN210" s="199"/>
      <c r="AO210" s="203">
        <f t="shared" si="35"/>
        <v>0</v>
      </c>
      <c r="AP210" s="188"/>
      <c r="AQ210" s="188"/>
    </row>
    <row r="211" spans="1:43" s="200" customFormat="1" x14ac:dyDescent="0.3">
      <c r="A211" s="188"/>
      <c r="B211" s="189" t="s">
        <v>29</v>
      </c>
      <c r="C211" s="190">
        <v>6</v>
      </c>
      <c r="D211" s="191">
        <v>3047</v>
      </c>
      <c r="E211" s="191">
        <v>6043</v>
      </c>
      <c r="F211" s="192" t="s">
        <v>189</v>
      </c>
      <c r="G211" s="192" t="s">
        <v>190</v>
      </c>
      <c r="H211" s="191">
        <v>5060</v>
      </c>
      <c r="I211" s="192" t="s">
        <v>107</v>
      </c>
      <c r="J211" s="188"/>
      <c r="K211" s="189" t="s">
        <v>20</v>
      </c>
      <c r="L211" s="189" t="s">
        <v>67</v>
      </c>
      <c r="M211" s="192" t="s">
        <v>68</v>
      </c>
      <c r="N211" s="189" t="s">
        <v>91</v>
      </c>
      <c r="O211" s="192" t="s">
        <v>92</v>
      </c>
      <c r="P211" s="189" t="s">
        <v>95</v>
      </c>
      <c r="Q211" s="192" t="s">
        <v>94</v>
      </c>
      <c r="R211" s="192" t="s">
        <v>605</v>
      </c>
      <c r="S211" s="192" t="s">
        <v>606</v>
      </c>
      <c r="T211" s="191">
        <v>30</v>
      </c>
      <c r="U211" s="189" t="s">
        <v>607</v>
      </c>
      <c r="V211" s="192" t="s">
        <v>98</v>
      </c>
      <c r="W211" s="193" t="s">
        <v>537</v>
      </c>
      <c r="X211" s="194">
        <v>25000</v>
      </c>
      <c r="Y211" s="191">
        <v>0</v>
      </c>
      <c r="Z211" s="192"/>
      <c r="AA211" s="189"/>
      <c r="AB211" s="195"/>
      <c r="AC211" s="189" t="s">
        <v>535</v>
      </c>
      <c r="AD211" s="196">
        <f t="shared" si="32"/>
        <v>20000</v>
      </c>
      <c r="AE211" s="196">
        <f t="shared" si="26"/>
        <v>5000</v>
      </c>
      <c r="AF211" s="196">
        <f t="shared" si="33"/>
        <v>24200</v>
      </c>
      <c r="AG211" s="196">
        <f t="shared" si="27"/>
        <v>6050</v>
      </c>
      <c r="AH211" s="197">
        <f t="shared" si="34"/>
        <v>30250</v>
      </c>
      <c r="AI211" s="192" t="s">
        <v>28</v>
      </c>
      <c r="AJ211" s="188" t="s">
        <v>474</v>
      </c>
      <c r="AK211" s="188"/>
      <c r="AL211" s="202" t="s">
        <v>486</v>
      </c>
      <c r="AM211" s="198">
        <f t="shared" si="23"/>
        <v>24200</v>
      </c>
      <c r="AN211" s="199"/>
      <c r="AO211" s="203">
        <f t="shared" si="35"/>
        <v>24200</v>
      </c>
      <c r="AP211" s="188"/>
      <c r="AQ211" s="188"/>
    </row>
    <row r="212" spans="1:43" s="200" customFormat="1" x14ac:dyDescent="0.3">
      <c r="A212" s="188"/>
      <c r="B212" s="189" t="s">
        <v>29</v>
      </c>
      <c r="C212" s="190">
        <v>6</v>
      </c>
      <c r="D212" s="191">
        <v>3047</v>
      </c>
      <c r="E212" s="191">
        <v>6043</v>
      </c>
      <c r="F212" s="192" t="s">
        <v>189</v>
      </c>
      <c r="G212" s="192" t="s">
        <v>190</v>
      </c>
      <c r="H212" s="191">
        <v>5060</v>
      </c>
      <c r="I212" s="192" t="s">
        <v>107</v>
      </c>
      <c r="J212" s="188"/>
      <c r="K212" s="189" t="s">
        <v>20</v>
      </c>
      <c r="L212" s="189" t="s">
        <v>177</v>
      </c>
      <c r="M212" s="192" t="s">
        <v>178</v>
      </c>
      <c r="N212" s="189" t="s">
        <v>183</v>
      </c>
      <c r="O212" s="192" t="s">
        <v>184</v>
      </c>
      <c r="P212" s="189" t="s">
        <v>716</v>
      </c>
      <c r="Q212" s="192" t="s">
        <v>717</v>
      </c>
      <c r="R212" s="192" t="s">
        <v>723</v>
      </c>
      <c r="S212" s="192" t="s">
        <v>724</v>
      </c>
      <c r="T212" s="191">
        <v>24</v>
      </c>
      <c r="U212" s="189" t="s">
        <v>725</v>
      </c>
      <c r="V212" s="192" t="s">
        <v>44</v>
      </c>
      <c r="W212" s="193" t="s">
        <v>537</v>
      </c>
      <c r="X212" s="194">
        <v>6000</v>
      </c>
      <c r="Y212" s="191">
        <v>0</v>
      </c>
      <c r="Z212" s="192" t="s">
        <v>181</v>
      </c>
      <c r="AA212" s="195" t="s">
        <v>182</v>
      </c>
      <c r="AB212" s="195"/>
      <c r="AC212" s="189" t="s">
        <v>535</v>
      </c>
      <c r="AD212" s="196">
        <f t="shared" si="32"/>
        <v>4800</v>
      </c>
      <c r="AE212" s="196">
        <f t="shared" si="26"/>
        <v>1200</v>
      </c>
      <c r="AF212" s="196">
        <f t="shared" si="33"/>
        <v>5808</v>
      </c>
      <c r="AG212" s="196">
        <f t="shared" si="27"/>
        <v>1452</v>
      </c>
      <c r="AH212" s="197">
        <f t="shared" si="34"/>
        <v>7260</v>
      </c>
      <c r="AI212" s="192" t="s">
        <v>28</v>
      </c>
      <c r="AJ212" s="188" t="s">
        <v>474</v>
      </c>
      <c r="AK212" s="188"/>
      <c r="AL212" s="202" t="s">
        <v>488</v>
      </c>
      <c r="AM212" s="198">
        <f t="shared" si="23"/>
        <v>0</v>
      </c>
      <c r="AN212" s="199"/>
      <c r="AO212" s="203">
        <f t="shared" si="35"/>
        <v>0</v>
      </c>
      <c r="AP212" s="188"/>
      <c r="AQ212" s="188"/>
    </row>
    <row r="213" spans="1:43" s="200" customFormat="1" x14ac:dyDescent="0.3">
      <c r="A213" s="188"/>
      <c r="B213" s="189" t="s">
        <v>29</v>
      </c>
      <c r="C213" s="190">
        <v>6</v>
      </c>
      <c r="D213" s="191">
        <v>3047</v>
      </c>
      <c r="E213" s="191">
        <v>6043</v>
      </c>
      <c r="F213" s="192" t="s">
        <v>189</v>
      </c>
      <c r="G213" s="192" t="s">
        <v>190</v>
      </c>
      <c r="H213" s="191">
        <v>5060</v>
      </c>
      <c r="I213" s="192" t="s">
        <v>107</v>
      </c>
      <c r="J213" s="188"/>
      <c r="K213" s="189" t="s">
        <v>20</v>
      </c>
      <c r="L213" s="189" t="s">
        <v>177</v>
      </c>
      <c r="M213" s="192" t="s">
        <v>178</v>
      </c>
      <c r="N213" s="189" t="s">
        <v>183</v>
      </c>
      <c r="O213" s="192" t="s">
        <v>184</v>
      </c>
      <c r="P213" s="189" t="s">
        <v>716</v>
      </c>
      <c r="Q213" s="192" t="s">
        <v>717</v>
      </c>
      <c r="R213" s="192" t="s">
        <v>726</v>
      </c>
      <c r="S213" s="192" t="s">
        <v>727</v>
      </c>
      <c r="T213" s="191">
        <v>24</v>
      </c>
      <c r="U213" s="189" t="s">
        <v>728</v>
      </c>
      <c r="V213" s="192" t="s">
        <v>729</v>
      </c>
      <c r="W213" s="193" t="s">
        <v>537</v>
      </c>
      <c r="X213" s="194">
        <v>5500</v>
      </c>
      <c r="Y213" s="191">
        <v>0</v>
      </c>
      <c r="Z213" s="192" t="s">
        <v>181</v>
      </c>
      <c r="AA213" s="189" t="s">
        <v>182</v>
      </c>
      <c r="AB213" s="195"/>
      <c r="AC213" s="189" t="s">
        <v>535</v>
      </c>
      <c r="AD213" s="196">
        <f t="shared" si="32"/>
        <v>4400</v>
      </c>
      <c r="AE213" s="196">
        <f t="shared" si="26"/>
        <v>1100</v>
      </c>
      <c r="AF213" s="196">
        <f t="shared" si="33"/>
        <v>5324</v>
      </c>
      <c r="AG213" s="196">
        <f t="shared" si="27"/>
        <v>1331</v>
      </c>
      <c r="AH213" s="197">
        <f t="shared" si="34"/>
        <v>6655</v>
      </c>
      <c r="AI213" s="192" t="s">
        <v>28</v>
      </c>
      <c r="AJ213" s="188" t="s">
        <v>474</v>
      </c>
      <c r="AK213" s="188"/>
      <c r="AL213" s="202" t="s">
        <v>488</v>
      </c>
      <c r="AM213" s="198">
        <f t="shared" si="23"/>
        <v>0</v>
      </c>
      <c r="AN213" s="199"/>
      <c r="AO213" s="203">
        <f t="shared" si="35"/>
        <v>0</v>
      </c>
      <c r="AP213" s="188"/>
      <c r="AQ213" s="188"/>
    </row>
    <row r="214" spans="1:43" s="200" customFormat="1" x14ac:dyDescent="0.3">
      <c r="A214" s="188"/>
      <c r="B214" s="189" t="s">
        <v>29</v>
      </c>
      <c r="C214" s="190">
        <v>6</v>
      </c>
      <c r="D214" s="191">
        <v>3047</v>
      </c>
      <c r="E214" s="191">
        <v>6043</v>
      </c>
      <c r="F214" s="192" t="s">
        <v>189</v>
      </c>
      <c r="G214" s="192" t="s">
        <v>190</v>
      </c>
      <c r="H214" s="191">
        <v>5060</v>
      </c>
      <c r="I214" s="192" t="s">
        <v>107</v>
      </c>
      <c r="J214" s="188"/>
      <c r="K214" s="189"/>
      <c r="L214" s="189" t="s">
        <v>136</v>
      </c>
      <c r="M214" s="192" t="s">
        <v>137</v>
      </c>
      <c r="N214" s="189" t="s">
        <v>175</v>
      </c>
      <c r="O214" s="192" t="s">
        <v>386</v>
      </c>
      <c r="P214" s="189" t="s">
        <v>388</v>
      </c>
      <c r="Q214" s="192" t="s">
        <v>1087</v>
      </c>
      <c r="R214" s="192" t="s">
        <v>942</v>
      </c>
      <c r="S214" s="192" t="s">
        <v>943</v>
      </c>
      <c r="T214" s="195">
        <v>24</v>
      </c>
      <c r="U214" s="189" t="s">
        <v>944</v>
      </c>
      <c r="V214" s="192" t="s">
        <v>376</v>
      </c>
      <c r="W214" s="193" t="s">
        <v>537</v>
      </c>
      <c r="X214" s="194">
        <v>28000</v>
      </c>
      <c r="Y214" s="191">
        <v>1</v>
      </c>
      <c r="Z214" s="192" t="s">
        <v>384</v>
      </c>
      <c r="AA214" s="189" t="s">
        <v>385</v>
      </c>
      <c r="AB214" s="189"/>
      <c r="AC214" s="189" t="s">
        <v>535</v>
      </c>
      <c r="AD214" s="196">
        <f t="shared" ref="AD214:AD233" si="36">X214*0.8</f>
        <v>22400</v>
      </c>
      <c r="AE214" s="196">
        <f t="shared" si="26"/>
        <v>5600</v>
      </c>
      <c r="AF214" s="196">
        <f t="shared" ref="AF214:AF233" si="37">X214*1.21*0.8</f>
        <v>27104</v>
      </c>
      <c r="AG214" s="196">
        <f t="shared" si="27"/>
        <v>6776</v>
      </c>
      <c r="AH214" s="197">
        <f t="shared" si="34"/>
        <v>33880</v>
      </c>
      <c r="AI214" s="192" t="s">
        <v>28</v>
      </c>
      <c r="AJ214" s="188" t="s">
        <v>471</v>
      </c>
      <c r="AK214" s="188"/>
      <c r="AL214" s="202" t="s">
        <v>488</v>
      </c>
      <c r="AM214" s="198">
        <f t="shared" si="23"/>
        <v>0</v>
      </c>
      <c r="AN214" s="199"/>
      <c r="AO214" s="203">
        <f t="shared" si="35"/>
        <v>0</v>
      </c>
      <c r="AP214" s="188"/>
      <c r="AQ214" s="188"/>
    </row>
    <row r="215" spans="1:43" s="200" customFormat="1" x14ac:dyDescent="0.3">
      <c r="A215" s="188"/>
      <c r="B215" s="189" t="s">
        <v>15</v>
      </c>
      <c r="C215" s="190">
        <v>6</v>
      </c>
      <c r="D215" s="191">
        <v>3049</v>
      </c>
      <c r="E215" s="191">
        <v>2012</v>
      </c>
      <c r="F215" s="192" t="s">
        <v>105</v>
      </c>
      <c r="G215" s="192" t="s">
        <v>106</v>
      </c>
      <c r="H215" s="191">
        <v>5060</v>
      </c>
      <c r="I215" s="192" t="s">
        <v>107</v>
      </c>
      <c r="J215" s="188"/>
      <c r="K215" s="189" t="s">
        <v>20</v>
      </c>
      <c r="L215" s="189" t="s">
        <v>49</v>
      </c>
      <c r="M215" s="192" t="s">
        <v>50</v>
      </c>
      <c r="N215" s="189" t="s">
        <v>307</v>
      </c>
      <c r="O215" s="192" t="s">
        <v>308</v>
      </c>
      <c r="P215" s="189" t="s">
        <v>315</v>
      </c>
      <c r="Q215" s="192" t="s">
        <v>313</v>
      </c>
      <c r="R215" s="192" t="s">
        <v>856</v>
      </c>
      <c r="S215" s="192" t="s">
        <v>857</v>
      </c>
      <c r="T215" s="191">
        <v>50</v>
      </c>
      <c r="U215" s="189" t="s">
        <v>859</v>
      </c>
      <c r="V215" s="192" t="s">
        <v>312</v>
      </c>
      <c r="W215" s="193" t="s">
        <v>549</v>
      </c>
      <c r="X215" s="194">
        <v>1840</v>
      </c>
      <c r="Y215" s="191">
        <v>2</v>
      </c>
      <c r="Z215" s="188" t="s">
        <v>45</v>
      </c>
      <c r="AA215" s="195" t="s">
        <v>46</v>
      </c>
      <c r="AB215" s="195"/>
      <c r="AC215" s="189" t="s">
        <v>535</v>
      </c>
      <c r="AD215" s="196">
        <f t="shared" si="36"/>
        <v>1472</v>
      </c>
      <c r="AE215" s="196">
        <f t="shared" si="26"/>
        <v>368</v>
      </c>
      <c r="AF215" s="196">
        <f t="shared" si="37"/>
        <v>1781.1200000000001</v>
      </c>
      <c r="AG215" s="196">
        <f t="shared" si="27"/>
        <v>445.28</v>
      </c>
      <c r="AH215" s="197">
        <f t="shared" si="34"/>
        <v>2226.4</v>
      </c>
      <c r="AI215" s="192" t="s">
        <v>28</v>
      </c>
      <c r="AJ215" s="188" t="s">
        <v>474</v>
      </c>
      <c r="AK215" s="188"/>
      <c r="AL215" s="202" t="s">
        <v>486</v>
      </c>
      <c r="AM215" s="198">
        <f t="shared" si="23"/>
        <v>1781.1200000000001</v>
      </c>
      <c r="AN215" s="199"/>
      <c r="AO215" s="203">
        <f t="shared" si="35"/>
        <v>1781</v>
      </c>
      <c r="AP215" s="188"/>
      <c r="AQ215" s="205" t="s">
        <v>1109</v>
      </c>
    </row>
    <row r="216" spans="1:43" s="200" customFormat="1" x14ac:dyDescent="0.3">
      <c r="A216" s="188"/>
      <c r="B216" s="189" t="s">
        <v>15</v>
      </c>
      <c r="C216" s="190">
        <v>6</v>
      </c>
      <c r="D216" s="191">
        <v>3049</v>
      </c>
      <c r="E216" s="191">
        <v>2012</v>
      </c>
      <c r="F216" s="192" t="s">
        <v>105</v>
      </c>
      <c r="G216" s="192" t="s">
        <v>106</v>
      </c>
      <c r="H216" s="191">
        <v>5060</v>
      </c>
      <c r="I216" s="192" t="s">
        <v>107</v>
      </c>
      <c r="J216" s="188"/>
      <c r="K216" s="189" t="s">
        <v>20</v>
      </c>
      <c r="L216" s="189" t="s">
        <v>49</v>
      </c>
      <c r="M216" s="192" t="s">
        <v>50</v>
      </c>
      <c r="N216" s="189" t="s">
        <v>307</v>
      </c>
      <c r="O216" s="192" t="s">
        <v>308</v>
      </c>
      <c r="P216" s="189" t="s">
        <v>315</v>
      </c>
      <c r="Q216" s="192" t="s">
        <v>313</v>
      </c>
      <c r="R216" s="192" t="s">
        <v>856</v>
      </c>
      <c r="S216" s="192" t="s">
        <v>857</v>
      </c>
      <c r="T216" s="191">
        <v>50</v>
      </c>
      <c r="U216" s="189" t="s">
        <v>858</v>
      </c>
      <c r="V216" s="192" t="s">
        <v>314</v>
      </c>
      <c r="W216" s="193" t="s">
        <v>549</v>
      </c>
      <c r="X216" s="194">
        <v>2640</v>
      </c>
      <c r="Y216" s="191">
        <v>2</v>
      </c>
      <c r="Z216" s="188" t="s">
        <v>45</v>
      </c>
      <c r="AA216" s="195" t="s">
        <v>46</v>
      </c>
      <c r="AB216" s="195"/>
      <c r="AC216" s="189" t="s">
        <v>535</v>
      </c>
      <c r="AD216" s="196">
        <f t="shared" si="36"/>
        <v>2112</v>
      </c>
      <c r="AE216" s="196">
        <f t="shared" si="26"/>
        <v>528</v>
      </c>
      <c r="AF216" s="196">
        <f t="shared" si="37"/>
        <v>2555.5200000000004</v>
      </c>
      <c r="AG216" s="196">
        <f t="shared" si="27"/>
        <v>638.87999999999965</v>
      </c>
      <c r="AH216" s="197">
        <f t="shared" si="34"/>
        <v>3194.4</v>
      </c>
      <c r="AI216" s="192" t="s">
        <v>28</v>
      </c>
      <c r="AJ216" s="188" t="s">
        <v>474</v>
      </c>
      <c r="AK216" s="188"/>
      <c r="AL216" s="202" t="s">
        <v>486</v>
      </c>
      <c r="AM216" s="198">
        <f t="shared" ref="AM216:AM233" si="38">IF(AL216="Accepté",AF216,0)</f>
        <v>2555.5200000000004</v>
      </c>
      <c r="AN216" s="199"/>
      <c r="AO216" s="203">
        <f t="shared" si="35"/>
        <v>2556</v>
      </c>
      <c r="AP216" s="188"/>
      <c r="AQ216" s="205" t="s">
        <v>1109</v>
      </c>
    </row>
    <row r="217" spans="1:43" s="200" customFormat="1" x14ac:dyDescent="0.3">
      <c r="A217" s="188"/>
      <c r="B217" s="189" t="s">
        <v>15</v>
      </c>
      <c r="C217" s="190">
        <v>6</v>
      </c>
      <c r="D217" s="191">
        <v>3049</v>
      </c>
      <c r="E217" s="191">
        <v>2012</v>
      </c>
      <c r="F217" s="192" t="s">
        <v>105</v>
      </c>
      <c r="G217" s="192" t="s">
        <v>106</v>
      </c>
      <c r="H217" s="191">
        <v>5060</v>
      </c>
      <c r="I217" s="192" t="s">
        <v>107</v>
      </c>
      <c r="J217" s="192"/>
      <c r="K217" s="189" t="s">
        <v>112</v>
      </c>
      <c r="L217" s="189" t="s">
        <v>67</v>
      </c>
      <c r="M217" s="192" t="s">
        <v>68</v>
      </c>
      <c r="N217" s="189" t="s">
        <v>101</v>
      </c>
      <c r="O217" s="192" t="s">
        <v>102</v>
      </c>
      <c r="P217" s="189" t="s">
        <v>126</v>
      </c>
      <c r="Q217" s="192" t="s">
        <v>125</v>
      </c>
      <c r="R217" s="192" t="s">
        <v>624</v>
      </c>
      <c r="S217" s="192" t="s">
        <v>625</v>
      </c>
      <c r="T217" s="191">
        <v>85</v>
      </c>
      <c r="U217" s="189" t="s">
        <v>627</v>
      </c>
      <c r="V217" s="192" t="s">
        <v>71</v>
      </c>
      <c r="W217" s="193" t="s">
        <v>537</v>
      </c>
      <c r="X217" s="194">
        <v>1770</v>
      </c>
      <c r="Y217" s="191">
        <v>0</v>
      </c>
      <c r="Z217" s="192"/>
      <c r="AA217" s="189"/>
      <c r="AB217" s="195"/>
      <c r="AC217" s="189" t="s">
        <v>535</v>
      </c>
      <c r="AD217" s="196">
        <f t="shared" si="36"/>
        <v>1416</v>
      </c>
      <c r="AE217" s="196">
        <f t="shared" si="26"/>
        <v>354</v>
      </c>
      <c r="AF217" s="196">
        <f t="shared" si="37"/>
        <v>1713.36</v>
      </c>
      <c r="AG217" s="196">
        <f t="shared" si="27"/>
        <v>428.33999999999992</v>
      </c>
      <c r="AH217" s="197">
        <f t="shared" si="34"/>
        <v>2141.6999999999998</v>
      </c>
      <c r="AI217" s="192" t="s">
        <v>28</v>
      </c>
      <c r="AJ217" s="188" t="s">
        <v>474</v>
      </c>
      <c r="AK217" s="188"/>
      <c r="AL217" s="202" t="s">
        <v>486</v>
      </c>
      <c r="AM217" s="198">
        <f t="shared" si="38"/>
        <v>1713.36</v>
      </c>
      <c r="AN217" s="199"/>
      <c r="AO217" s="203">
        <f t="shared" si="35"/>
        <v>1713</v>
      </c>
      <c r="AP217" s="188"/>
      <c r="AQ217" s="205" t="s">
        <v>1110</v>
      </c>
    </row>
    <row r="218" spans="1:43" s="200" customFormat="1" x14ac:dyDescent="0.3">
      <c r="A218" s="188"/>
      <c r="B218" s="189" t="s">
        <v>15</v>
      </c>
      <c r="C218" s="190">
        <v>6</v>
      </c>
      <c r="D218" s="191">
        <v>3049</v>
      </c>
      <c r="E218" s="191">
        <v>2012</v>
      </c>
      <c r="F218" s="192" t="s">
        <v>105</v>
      </c>
      <c r="G218" s="192" t="s">
        <v>106</v>
      </c>
      <c r="H218" s="191">
        <v>5060</v>
      </c>
      <c r="I218" s="192" t="s">
        <v>107</v>
      </c>
      <c r="J218" s="192"/>
      <c r="K218" s="189" t="s">
        <v>112</v>
      </c>
      <c r="L218" s="189" t="s">
        <v>67</v>
      </c>
      <c r="M218" s="192" t="s">
        <v>68</v>
      </c>
      <c r="N218" s="189" t="s">
        <v>101</v>
      </c>
      <c r="O218" s="192" t="s">
        <v>102</v>
      </c>
      <c r="P218" s="189" t="s">
        <v>126</v>
      </c>
      <c r="Q218" s="192" t="s">
        <v>125</v>
      </c>
      <c r="R218" s="192" t="s">
        <v>624</v>
      </c>
      <c r="S218" s="192" t="s">
        <v>625</v>
      </c>
      <c r="T218" s="191">
        <v>85</v>
      </c>
      <c r="U218" s="189" t="s">
        <v>626</v>
      </c>
      <c r="V218" s="192" t="s">
        <v>86</v>
      </c>
      <c r="W218" s="193" t="s">
        <v>537</v>
      </c>
      <c r="X218" s="194">
        <v>1300</v>
      </c>
      <c r="Y218" s="191">
        <v>0</v>
      </c>
      <c r="Z218" s="192"/>
      <c r="AA218" s="189"/>
      <c r="AB218" s="195"/>
      <c r="AC218" s="189" t="s">
        <v>535</v>
      </c>
      <c r="AD218" s="196">
        <f t="shared" si="36"/>
        <v>1040</v>
      </c>
      <c r="AE218" s="196">
        <f t="shared" si="26"/>
        <v>260</v>
      </c>
      <c r="AF218" s="196">
        <f t="shared" si="37"/>
        <v>1258.4000000000001</v>
      </c>
      <c r="AG218" s="196">
        <f t="shared" si="27"/>
        <v>314.59999999999991</v>
      </c>
      <c r="AH218" s="197">
        <f t="shared" si="34"/>
        <v>1573</v>
      </c>
      <c r="AI218" s="192" t="s">
        <v>28</v>
      </c>
      <c r="AJ218" s="188" t="s">
        <v>474</v>
      </c>
      <c r="AK218" s="188"/>
      <c r="AL218" s="202" t="s">
        <v>486</v>
      </c>
      <c r="AM218" s="198">
        <f t="shared" si="38"/>
        <v>1258.4000000000001</v>
      </c>
      <c r="AN218" s="199"/>
      <c r="AO218" s="203">
        <f t="shared" si="35"/>
        <v>1258</v>
      </c>
      <c r="AP218" s="188" t="s">
        <v>1111</v>
      </c>
      <c r="AQ218" s="205" t="s">
        <v>1110</v>
      </c>
    </row>
    <row r="219" spans="1:43" s="200" customFormat="1" x14ac:dyDescent="0.3">
      <c r="A219" s="188"/>
      <c r="B219" s="189" t="s">
        <v>15</v>
      </c>
      <c r="C219" s="190">
        <v>6</v>
      </c>
      <c r="D219" s="191">
        <v>3049</v>
      </c>
      <c r="E219" s="191">
        <v>2012</v>
      </c>
      <c r="F219" s="192" t="s">
        <v>105</v>
      </c>
      <c r="G219" s="192" t="s">
        <v>106</v>
      </c>
      <c r="H219" s="191">
        <v>5060</v>
      </c>
      <c r="I219" s="192" t="s">
        <v>107</v>
      </c>
      <c r="J219" s="188"/>
      <c r="K219" s="189"/>
      <c r="L219" s="189" t="s">
        <v>67</v>
      </c>
      <c r="M219" s="192" t="s">
        <v>68</v>
      </c>
      <c r="N219" s="189" t="s">
        <v>101</v>
      </c>
      <c r="O219" s="192" t="s">
        <v>102</v>
      </c>
      <c r="P219" s="189" t="s">
        <v>103</v>
      </c>
      <c r="Q219" s="192" t="s">
        <v>528</v>
      </c>
      <c r="R219" s="192" t="s">
        <v>612</v>
      </c>
      <c r="S219" s="192" t="s">
        <v>613</v>
      </c>
      <c r="T219" s="191">
        <v>50</v>
      </c>
      <c r="U219" s="189" t="s">
        <v>614</v>
      </c>
      <c r="V219" s="192" t="s">
        <v>615</v>
      </c>
      <c r="W219" s="193" t="s">
        <v>38</v>
      </c>
      <c r="X219" s="194">
        <v>1990</v>
      </c>
      <c r="Y219" s="191">
        <v>0</v>
      </c>
      <c r="Z219" s="188"/>
      <c r="AA219" s="195"/>
      <c r="AB219" s="195"/>
      <c r="AC219" s="189" t="s">
        <v>535</v>
      </c>
      <c r="AD219" s="196">
        <f t="shared" si="36"/>
        <v>1592</v>
      </c>
      <c r="AE219" s="196">
        <f t="shared" si="26"/>
        <v>398</v>
      </c>
      <c r="AF219" s="196">
        <f t="shared" si="37"/>
        <v>1926.3200000000002</v>
      </c>
      <c r="AG219" s="196">
        <f t="shared" si="27"/>
        <v>481.57999999999993</v>
      </c>
      <c r="AH219" s="197">
        <f t="shared" si="34"/>
        <v>2407.9</v>
      </c>
      <c r="AI219" s="192" t="s">
        <v>28</v>
      </c>
      <c r="AJ219" s="188" t="s">
        <v>474</v>
      </c>
      <c r="AK219" s="188"/>
      <c r="AL219" s="202" t="s">
        <v>488</v>
      </c>
      <c r="AM219" s="198">
        <f t="shared" si="38"/>
        <v>0</v>
      </c>
      <c r="AN219" s="199"/>
      <c r="AO219" s="203">
        <f t="shared" si="35"/>
        <v>0</v>
      </c>
      <c r="AP219" s="188"/>
      <c r="AQ219" s="188"/>
    </row>
    <row r="220" spans="1:43" s="200" customFormat="1" x14ac:dyDescent="0.3">
      <c r="A220" s="188"/>
      <c r="B220" s="189" t="s">
        <v>15</v>
      </c>
      <c r="C220" s="190">
        <v>6</v>
      </c>
      <c r="D220" s="191">
        <v>3049</v>
      </c>
      <c r="E220" s="191">
        <v>2012</v>
      </c>
      <c r="F220" s="192" t="s">
        <v>105</v>
      </c>
      <c r="G220" s="192" t="s">
        <v>106</v>
      </c>
      <c r="H220" s="191">
        <v>5060</v>
      </c>
      <c r="I220" s="192" t="s">
        <v>107</v>
      </c>
      <c r="J220" s="188"/>
      <c r="K220" s="189" t="s">
        <v>20</v>
      </c>
      <c r="L220" s="189" t="s">
        <v>67</v>
      </c>
      <c r="M220" s="192" t="s">
        <v>68</v>
      </c>
      <c r="N220" s="189" t="s">
        <v>101</v>
      </c>
      <c r="O220" s="192" t="s">
        <v>102</v>
      </c>
      <c r="P220" s="189" t="s">
        <v>130</v>
      </c>
      <c r="Q220" s="192" t="s">
        <v>129</v>
      </c>
      <c r="R220" s="192" t="s">
        <v>612</v>
      </c>
      <c r="S220" s="192" t="s">
        <v>613</v>
      </c>
      <c r="T220" s="195">
        <v>50</v>
      </c>
      <c r="U220" s="189" t="s">
        <v>649</v>
      </c>
      <c r="V220" s="192" t="s">
        <v>117</v>
      </c>
      <c r="W220" s="193" t="s">
        <v>38</v>
      </c>
      <c r="X220" s="194">
        <v>900</v>
      </c>
      <c r="Y220" s="191">
        <v>0</v>
      </c>
      <c r="Z220" s="192"/>
      <c r="AA220" s="195"/>
      <c r="AB220" s="195"/>
      <c r="AC220" s="189" t="s">
        <v>535</v>
      </c>
      <c r="AD220" s="196">
        <f t="shared" si="36"/>
        <v>720</v>
      </c>
      <c r="AE220" s="196">
        <f t="shared" si="26"/>
        <v>180</v>
      </c>
      <c r="AF220" s="196">
        <f t="shared" si="37"/>
        <v>871.2</v>
      </c>
      <c r="AG220" s="196">
        <f t="shared" si="27"/>
        <v>217.79999999999995</v>
      </c>
      <c r="AH220" s="197">
        <f t="shared" si="34"/>
        <v>1089</v>
      </c>
      <c r="AI220" s="192" t="s">
        <v>28</v>
      </c>
      <c r="AJ220" s="188" t="s">
        <v>474</v>
      </c>
      <c r="AK220" s="188"/>
      <c r="AL220" s="202" t="s">
        <v>488</v>
      </c>
      <c r="AM220" s="198">
        <f t="shared" si="38"/>
        <v>0</v>
      </c>
      <c r="AN220" s="199"/>
      <c r="AO220" s="203">
        <f t="shared" si="35"/>
        <v>0</v>
      </c>
      <c r="AP220" s="188"/>
      <c r="AQ220" s="188"/>
    </row>
    <row r="221" spans="1:43" s="200" customFormat="1" x14ac:dyDescent="0.3">
      <c r="A221" s="188"/>
      <c r="B221" s="189" t="s">
        <v>15</v>
      </c>
      <c r="C221" s="190">
        <v>6</v>
      </c>
      <c r="D221" s="191">
        <v>3049</v>
      </c>
      <c r="E221" s="191">
        <v>2012</v>
      </c>
      <c r="F221" s="192" t="s">
        <v>105</v>
      </c>
      <c r="G221" s="192" t="s">
        <v>106</v>
      </c>
      <c r="H221" s="191">
        <v>5060</v>
      </c>
      <c r="I221" s="192" t="s">
        <v>107</v>
      </c>
      <c r="J221" s="188"/>
      <c r="K221" s="189" t="s">
        <v>20</v>
      </c>
      <c r="L221" s="189" t="s">
        <v>67</v>
      </c>
      <c r="M221" s="192" t="s">
        <v>68</v>
      </c>
      <c r="N221" s="189" t="s">
        <v>101</v>
      </c>
      <c r="O221" s="192" t="s">
        <v>102</v>
      </c>
      <c r="P221" s="189" t="s">
        <v>115</v>
      </c>
      <c r="Q221" s="192" t="s">
        <v>114</v>
      </c>
      <c r="R221" s="192" t="s">
        <v>612</v>
      </c>
      <c r="S221" s="192" t="s">
        <v>613</v>
      </c>
      <c r="T221" s="191">
        <v>50</v>
      </c>
      <c r="U221" s="189" t="s">
        <v>617</v>
      </c>
      <c r="V221" s="192" t="s">
        <v>86</v>
      </c>
      <c r="W221" s="193" t="s">
        <v>549</v>
      </c>
      <c r="X221" s="194">
        <v>1000</v>
      </c>
      <c r="Y221" s="191">
        <v>0</v>
      </c>
      <c r="Z221" s="188"/>
      <c r="AA221" s="195"/>
      <c r="AB221" s="195"/>
      <c r="AC221" s="189" t="s">
        <v>535</v>
      </c>
      <c r="AD221" s="196">
        <f t="shared" si="36"/>
        <v>800</v>
      </c>
      <c r="AE221" s="196">
        <f t="shared" si="26"/>
        <v>200</v>
      </c>
      <c r="AF221" s="196">
        <f t="shared" si="37"/>
        <v>968</v>
      </c>
      <c r="AG221" s="196">
        <f t="shared" si="27"/>
        <v>242</v>
      </c>
      <c r="AH221" s="197">
        <f t="shared" si="34"/>
        <v>1210</v>
      </c>
      <c r="AI221" s="192" t="s">
        <v>28</v>
      </c>
      <c r="AJ221" s="188" t="s">
        <v>471</v>
      </c>
      <c r="AK221" s="188"/>
      <c r="AL221" s="202" t="s">
        <v>488</v>
      </c>
      <c r="AM221" s="198">
        <f t="shared" si="38"/>
        <v>0</v>
      </c>
      <c r="AN221" s="199"/>
      <c r="AO221" s="203">
        <f t="shared" si="35"/>
        <v>0</v>
      </c>
      <c r="AP221" s="188"/>
      <c r="AQ221" s="188"/>
    </row>
    <row r="222" spans="1:43" s="200" customFormat="1" x14ac:dyDescent="0.3">
      <c r="A222" s="188"/>
      <c r="B222" s="189" t="s">
        <v>15</v>
      </c>
      <c r="C222" s="190">
        <v>6</v>
      </c>
      <c r="D222" s="191">
        <v>3049</v>
      </c>
      <c r="E222" s="191">
        <v>2012</v>
      </c>
      <c r="F222" s="192" t="s">
        <v>105</v>
      </c>
      <c r="G222" s="192" t="s">
        <v>106</v>
      </c>
      <c r="H222" s="191">
        <v>5060</v>
      </c>
      <c r="I222" s="192" t="s">
        <v>107</v>
      </c>
      <c r="J222" s="188"/>
      <c r="K222" s="189" t="s">
        <v>20</v>
      </c>
      <c r="L222" s="189" t="s">
        <v>67</v>
      </c>
      <c r="M222" s="192" t="s">
        <v>68</v>
      </c>
      <c r="N222" s="189" t="s">
        <v>101</v>
      </c>
      <c r="O222" s="192" t="s">
        <v>102</v>
      </c>
      <c r="P222" s="189" t="s">
        <v>115</v>
      </c>
      <c r="Q222" s="192" t="s">
        <v>114</v>
      </c>
      <c r="R222" s="192" t="s">
        <v>612</v>
      </c>
      <c r="S222" s="192" t="s">
        <v>613</v>
      </c>
      <c r="T222" s="191">
        <v>50</v>
      </c>
      <c r="U222" s="189" t="s">
        <v>618</v>
      </c>
      <c r="V222" s="192" t="s">
        <v>86</v>
      </c>
      <c r="W222" s="193" t="s">
        <v>537</v>
      </c>
      <c r="X222" s="194">
        <v>2500</v>
      </c>
      <c r="Y222" s="191">
        <v>0</v>
      </c>
      <c r="Z222" s="188"/>
      <c r="AA222" s="195"/>
      <c r="AB222" s="195"/>
      <c r="AC222" s="189" t="s">
        <v>535</v>
      </c>
      <c r="AD222" s="196">
        <f t="shared" si="36"/>
        <v>2000</v>
      </c>
      <c r="AE222" s="196">
        <f t="shared" si="26"/>
        <v>500</v>
      </c>
      <c r="AF222" s="196">
        <f t="shared" si="37"/>
        <v>2420</v>
      </c>
      <c r="AG222" s="196">
        <f t="shared" si="27"/>
        <v>605</v>
      </c>
      <c r="AH222" s="197">
        <f t="shared" si="34"/>
        <v>3025</v>
      </c>
      <c r="AI222" s="192" t="s">
        <v>28</v>
      </c>
      <c r="AJ222" s="188" t="s">
        <v>471</v>
      </c>
      <c r="AK222" s="188"/>
      <c r="AL222" s="202" t="s">
        <v>488</v>
      </c>
      <c r="AM222" s="198">
        <f t="shared" si="38"/>
        <v>0</v>
      </c>
      <c r="AN222" s="199"/>
      <c r="AO222" s="203">
        <f t="shared" si="35"/>
        <v>0</v>
      </c>
      <c r="AP222" s="188"/>
      <c r="AQ222" s="188"/>
    </row>
    <row r="223" spans="1:43" s="200" customFormat="1" x14ac:dyDescent="0.3">
      <c r="A223" s="188"/>
      <c r="B223" s="189" t="s">
        <v>15</v>
      </c>
      <c r="C223" s="190">
        <v>6</v>
      </c>
      <c r="D223" s="191">
        <v>3057</v>
      </c>
      <c r="E223" s="191">
        <v>6049</v>
      </c>
      <c r="F223" s="192" t="s">
        <v>261</v>
      </c>
      <c r="G223" s="192" t="s">
        <v>262</v>
      </c>
      <c r="H223" s="191">
        <v>5060</v>
      </c>
      <c r="I223" s="192" t="s">
        <v>263</v>
      </c>
      <c r="J223" s="188"/>
      <c r="K223" s="189" t="s">
        <v>112</v>
      </c>
      <c r="L223" s="189" t="s">
        <v>49</v>
      </c>
      <c r="M223" s="192" t="s">
        <v>50</v>
      </c>
      <c r="N223" s="189" t="s">
        <v>51</v>
      </c>
      <c r="O223" s="192" t="s">
        <v>52</v>
      </c>
      <c r="P223" s="189" t="s">
        <v>324</v>
      </c>
      <c r="Q223" s="192" t="s">
        <v>323</v>
      </c>
      <c r="R223" s="192" t="s">
        <v>866</v>
      </c>
      <c r="S223" s="192" t="s">
        <v>867</v>
      </c>
      <c r="T223" s="191">
        <v>58</v>
      </c>
      <c r="U223" s="189" t="s">
        <v>868</v>
      </c>
      <c r="V223" s="192" t="s">
        <v>318</v>
      </c>
      <c r="W223" s="193" t="s">
        <v>537</v>
      </c>
      <c r="X223" s="194">
        <v>29750</v>
      </c>
      <c r="Y223" s="191">
        <v>0</v>
      </c>
      <c r="Z223" s="192" t="s">
        <v>45</v>
      </c>
      <c r="AA223" s="189" t="s">
        <v>46</v>
      </c>
      <c r="AB223" s="195"/>
      <c r="AC223" s="189" t="s">
        <v>535</v>
      </c>
      <c r="AD223" s="196">
        <f t="shared" si="36"/>
        <v>23800</v>
      </c>
      <c r="AE223" s="196">
        <f t="shared" si="26"/>
        <v>5950</v>
      </c>
      <c r="AF223" s="196">
        <f t="shared" si="37"/>
        <v>28798</v>
      </c>
      <c r="AG223" s="196">
        <f t="shared" si="27"/>
        <v>7199.5</v>
      </c>
      <c r="AH223" s="197">
        <f t="shared" si="34"/>
        <v>35997.5</v>
      </c>
      <c r="AI223" s="192" t="s">
        <v>28</v>
      </c>
      <c r="AJ223" s="188" t="s">
        <v>474</v>
      </c>
      <c r="AK223" s="188"/>
      <c r="AL223" s="202" t="s">
        <v>487</v>
      </c>
      <c r="AM223" s="198">
        <f t="shared" si="38"/>
        <v>0</v>
      </c>
      <c r="AN223" s="199">
        <v>24000</v>
      </c>
      <c r="AO223" s="203">
        <f t="shared" si="35"/>
        <v>24000</v>
      </c>
      <c r="AP223" s="188"/>
      <c r="AQ223" s="188"/>
    </row>
    <row r="224" spans="1:43" s="200" customFormat="1" ht="12" customHeight="1" x14ac:dyDescent="0.3">
      <c r="A224" s="188"/>
      <c r="B224" s="189" t="s">
        <v>15</v>
      </c>
      <c r="C224" s="190">
        <v>6</v>
      </c>
      <c r="D224" s="191">
        <v>3057</v>
      </c>
      <c r="E224" s="191">
        <v>6070</v>
      </c>
      <c r="F224" s="192" t="s">
        <v>261</v>
      </c>
      <c r="G224" s="192" t="s">
        <v>262</v>
      </c>
      <c r="H224" s="191">
        <v>5060</v>
      </c>
      <c r="I224" s="192" t="s">
        <v>263</v>
      </c>
      <c r="J224" s="192"/>
      <c r="K224" s="189" t="s">
        <v>112</v>
      </c>
      <c r="L224" s="189" t="s">
        <v>214</v>
      </c>
      <c r="M224" s="192" t="s">
        <v>215</v>
      </c>
      <c r="N224" s="189" t="s">
        <v>248</v>
      </c>
      <c r="O224" s="192" t="s">
        <v>249</v>
      </c>
      <c r="P224" s="189" t="s">
        <v>260</v>
      </c>
      <c r="Q224" s="192" t="s">
        <v>259</v>
      </c>
      <c r="R224" s="192" t="s">
        <v>805</v>
      </c>
      <c r="S224" s="192" t="s">
        <v>806</v>
      </c>
      <c r="T224" s="191">
        <v>51</v>
      </c>
      <c r="U224" s="189" t="s">
        <v>807</v>
      </c>
      <c r="V224" s="192" t="s">
        <v>236</v>
      </c>
      <c r="W224" s="193" t="s">
        <v>537</v>
      </c>
      <c r="X224" s="194">
        <v>8000</v>
      </c>
      <c r="Y224" s="191"/>
      <c r="Z224" s="192" t="s">
        <v>210</v>
      </c>
      <c r="AA224" s="189" t="s">
        <v>247</v>
      </c>
      <c r="AB224" s="195"/>
      <c r="AC224" s="189" t="s">
        <v>535</v>
      </c>
      <c r="AD224" s="196">
        <f t="shared" si="36"/>
        <v>6400</v>
      </c>
      <c r="AE224" s="196">
        <f t="shared" si="26"/>
        <v>1600</v>
      </c>
      <c r="AF224" s="196">
        <f t="shared" si="37"/>
        <v>7744</v>
      </c>
      <c r="AG224" s="196">
        <f t="shared" si="27"/>
        <v>1936</v>
      </c>
      <c r="AH224" s="197">
        <f t="shared" si="34"/>
        <v>9680</v>
      </c>
      <c r="AI224" s="192" t="s">
        <v>28</v>
      </c>
      <c r="AJ224" s="188" t="s">
        <v>474</v>
      </c>
      <c r="AK224" s="188"/>
      <c r="AL224" s="202" t="s">
        <v>488</v>
      </c>
      <c r="AM224" s="198">
        <f t="shared" si="38"/>
        <v>0</v>
      </c>
      <c r="AN224" s="199"/>
      <c r="AO224" s="203">
        <f t="shared" si="35"/>
        <v>0</v>
      </c>
      <c r="AP224" s="188"/>
      <c r="AQ224" s="188"/>
    </row>
    <row r="225" spans="1:43" s="200" customFormat="1" ht="12" customHeight="1" x14ac:dyDescent="0.3">
      <c r="A225" s="188"/>
      <c r="B225" s="189" t="s">
        <v>29</v>
      </c>
      <c r="C225" s="190">
        <v>6</v>
      </c>
      <c r="D225" s="191">
        <v>3117</v>
      </c>
      <c r="E225" s="191">
        <v>6179</v>
      </c>
      <c r="F225" s="192" t="s">
        <v>429</v>
      </c>
      <c r="G225" s="192" t="s">
        <v>430</v>
      </c>
      <c r="H225" s="191">
        <v>5620</v>
      </c>
      <c r="I225" s="192" t="s">
        <v>188</v>
      </c>
      <c r="J225" s="188"/>
      <c r="K225" s="189" t="s">
        <v>112</v>
      </c>
      <c r="L225" s="189" t="s">
        <v>416</v>
      </c>
      <c r="M225" s="192" t="s">
        <v>417</v>
      </c>
      <c r="N225" s="189" t="s">
        <v>34</v>
      </c>
      <c r="O225" s="192" t="s">
        <v>423</v>
      </c>
      <c r="P225" s="189" t="s">
        <v>426</v>
      </c>
      <c r="Q225" s="192" t="s">
        <v>425</v>
      </c>
      <c r="R225" s="192" t="s">
        <v>1026</v>
      </c>
      <c r="S225" s="192" t="s">
        <v>1027</v>
      </c>
      <c r="T225" s="191">
        <v>40</v>
      </c>
      <c r="U225" s="189" t="s">
        <v>1028</v>
      </c>
      <c r="V225" s="192" t="s">
        <v>337</v>
      </c>
      <c r="W225" s="193" t="s">
        <v>537</v>
      </c>
      <c r="X225" s="194">
        <v>3850</v>
      </c>
      <c r="Y225" s="191">
        <v>2</v>
      </c>
      <c r="Z225" s="188" t="s">
        <v>420</v>
      </c>
      <c r="AA225" s="189" t="s">
        <v>421</v>
      </c>
      <c r="AB225" s="195"/>
      <c r="AC225" s="189" t="s">
        <v>535</v>
      </c>
      <c r="AD225" s="196">
        <f t="shared" si="36"/>
        <v>3080</v>
      </c>
      <c r="AE225" s="196">
        <f t="shared" ref="AE225:AE233" si="39">X225-AD225</f>
        <v>770</v>
      </c>
      <c r="AF225" s="196">
        <f t="shared" si="37"/>
        <v>3726.8</v>
      </c>
      <c r="AG225" s="196">
        <f t="shared" ref="AG225:AG233" si="40">X225*1.21-AF225</f>
        <v>931.69999999999982</v>
      </c>
      <c r="AH225" s="197">
        <f t="shared" si="34"/>
        <v>4658.5</v>
      </c>
      <c r="AI225" s="192" t="s">
        <v>28</v>
      </c>
      <c r="AJ225" s="188" t="s">
        <v>474</v>
      </c>
      <c r="AK225" s="188"/>
      <c r="AL225" s="202" t="s">
        <v>486</v>
      </c>
      <c r="AM225" s="198">
        <f t="shared" si="38"/>
        <v>3726.8</v>
      </c>
      <c r="AN225" s="199"/>
      <c r="AO225" s="203">
        <f t="shared" si="35"/>
        <v>3727</v>
      </c>
      <c r="AP225" s="188"/>
      <c r="AQ225" s="188"/>
    </row>
    <row r="226" spans="1:43" s="200" customFormat="1" ht="12" customHeight="1" x14ac:dyDescent="0.3">
      <c r="A226" s="188"/>
      <c r="B226" s="189" t="s">
        <v>29</v>
      </c>
      <c r="C226" s="190">
        <v>6</v>
      </c>
      <c r="D226" s="191">
        <v>3117</v>
      </c>
      <c r="E226" s="191">
        <v>6179</v>
      </c>
      <c r="F226" s="192" t="s">
        <v>429</v>
      </c>
      <c r="G226" s="192" t="s">
        <v>430</v>
      </c>
      <c r="H226" s="191">
        <v>5620</v>
      </c>
      <c r="I226" s="192" t="s">
        <v>188</v>
      </c>
      <c r="J226" s="188"/>
      <c r="K226" s="189" t="s">
        <v>112</v>
      </c>
      <c r="L226" s="189" t="s">
        <v>416</v>
      </c>
      <c r="M226" s="192" t="s">
        <v>417</v>
      </c>
      <c r="N226" s="189" t="s">
        <v>34</v>
      </c>
      <c r="O226" s="192" t="s">
        <v>423</v>
      </c>
      <c r="P226" s="189" t="s">
        <v>426</v>
      </c>
      <c r="Q226" s="192" t="s">
        <v>425</v>
      </c>
      <c r="R226" s="192" t="s">
        <v>1029</v>
      </c>
      <c r="S226" s="192" t="s">
        <v>1030</v>
      </c>
      <c r="T226" s="191">
        <v>40</v>
      </c>
      <c r="U226" s="189" t="s">
        <v>1031</v>
      </c>
      <c r="V226" s="192" t="s">
        <v>427</v>
      </c>
      <c r="W226" s="193" t="s">
        <v>547</v>
      </c>
      <c r="X226" s="194">
        <v>1500</v>
      </c>
      <c r="Y226" s="191">
        <v>3</v>
      </c>
      <c r="Z226" s="188" t="s">
        <v>420</v>
      </c>
      <c r="AA226" s="189" t="s">
        <v>421</v>
      </c>
      <c r="AB226" s="195"/>
      <c r="AC226" s="189" t="s">
        <v>535</v>
      </c>
      <c r="AD226" s="196">
        <f t="shared" si="36"/>
        <v>1200</v>
      </c>
      <c r="AE226" s="196">
        <f t="shared" si="39"/>
        <v>300</v>
      </c>
      <c r="AF226" s="196">
        <f t="shared" si="37"/>
        <v>1452</v>
      </c>
      <c r="AG226" s="196">
        <f t="shared" si="40"/>
        <v>363</v>
      </c>
      <c r="AH226" s="197">
        <f t="shared" si="34"/>
        <v>1815</v>
      </c>
      <c r="AI226" s="192" t="s">
        <v>28</v>
      </c>
      <c r="AJ226" s="188" t="s">
        <v>474</v>
      </c>
      <c r="AK226" s="188"/>
      <c r="AL226" s="202" t="s">
        <v>486</v>
      </c>
      <c r="AM226" s="198">
        <f t="shared" si="38"/>
        <v>1452</v>
      </c>
      <c r="AN226" s="199"/>
      <c r="AO226" s="203">
        <f t="shared" si="35"/>
        <v>1452</v>
      </c>
      <c r="AP226" s="188"/>
      <c r="AQ226" s="188"/>
    </row>
    <row r="227" spans="1:43" s="200" customFormat="1" ht="12" customHeight="1" x14ac:dyDescent="0.3">
      <c r="A227" s="188"/>
      <c r="B227" s="189" t="s">
        <v>15</v>
      </c>
      <c r="C227" s="190">
        <v>6</v>
      </c>
      <c r="D227" s="191">
        <v>3120</v>
      </c>
      <c r="E227" s="191">
        <v>6202</v>
      </c>
      <c r="F227" s="192" t="s">
        <v>186</v>
      </c>
      <c r="G227" s="192" t="s">
        <v>187</v>
      </c>
      <c r="H227" s="191">
        <v>5620</v>
      </c>
      <c r="I227" s="192" t="s">
        <v>188</v>
      </c>
      <c r="J227" s="188"/>
      <c r="K227" s="189" t="s">
        <v>112</v>
      </c>
      <c r="L227" s="189" t="s">
        <v>214</v>
      </c>
      <c r="M227" s="192" t="s">
        <v>215</v>
      </c>
      <c r="N227" s="189" t="s">
        <v>248</v>
      </c>
      <c r="O227" s="192" t="s">
        <v>249</v>
      </c>
      <c r="P227" s="189" t="s">
        <v>260</v>
      </c>
      <c r="Q227" s="192" t="s">
        <v>259</v>
      </c>
      <c r="R227" s="192" t="s">
        <v>811</v>
      </c>
      <c r="S227" s="192" t="s">
        <v>812</v>
      </c>
      <c r="T227" s="191">
        <v>23</v>
      </c>
      <c r="U227" s="189" t="s">
        <v>813</v>
      </c>
      <c r="V227" s="192" t="s">
        <v>213</v>
      </c>
      <c r="W227" s="193" t="s">
        <v>537</v>
      </c>
      <c r="X227" s="194">
        <v>10000</v>
      </c>
      <c r="Y227" s="191">
        <v>1</v>
      </c>
      <c r="Z227" s="192" t="s">
        <v>210</v>
      </c>
      <c r="AA227" s="189" t="s">
        <v>247</v>
      </c>
      <c r="AB227" s="195"/>
      <c r="AC227" s="189" t="s">
        <v>535</v>
      </c>
      <c r="AD227" s="196">
        <f t="shared" si="36"/>
        <v>8000</v>
      </c>
      <c r="AE227" s="196">
        <f t="shared" si="39"/>
        <v>2000</v>
      </c>
      <c r="AF227" s="196">
        <f t="shared" si="37"/>
        <v>9680</v>
      </c>
      <c r="AG227" s="196">
        <f t="shared" si="40"/>
        <v>2420</v>
      </c>
      <c r="AH227" s="197">
        <f t="shared" si="34"/>
        <v>12100</v>
      </c>
      <c r="AI227" s="192" t="s">
        <v>28</v>
      </c>
      <c r="AJ227" s="188" t="s">
        <v>474</v>
      </c>
      <c r="AK227" s="188"/>
      <c r="AL227" s="202" t="s">
        <v>486</v>
      </c>
      <c r="AM227" s="198">
        <f t="shared" si="38"/>
        <v>9680</v>
      </c>
      <c r="AN227" s="199"/>
      <c r="AO227" s="203">
        <f t="shared" si="35"/>
        <v>9680</v>
      </c>
      <c r="AP227" s="188"/>
      <c r="AQ227" s="245" t="s">
        <v>1108</v>
      </c>
    </row>
    <row r="228" spans="1:43" s="200" customFormat="1" ht="12" customHeight="1" x14ac:dyDescent="0.3">
      <c r="A228" s="188"/>
      <c r="B228" s="189" t="s">
        <v>15</v>
      </c>
      <c r="C228" s="190">
        <v>6</v>
      </c>
      <c r="D228" s="191">
        <v>3120</v>
      </c>
      <c r="E228" s="191">
        <v>6202</v>
      </c>
      <c r="F228" s="192" t="s">
        <v>186</v>
      </c>
      <c r="G228" s="192" t="s">
        <v>187</v>
      </c>
      <c r="H228" s="191">
        <v>5620</v>
      </c>
      <c r="I228" s="192" t="s">
        <v>188</v>
      </c>
      <c r="J228" s="188"/>
      <c r="K228" s="189" t="s">
        <v>112</v>
      </c>
      <c r="L228" s="189" t="s">
        <v>214</v>
      </c>
      <c r="M228" s="192" t="s">
        <v>215</v>
      </c>
      <c r="N228" s="189" t="s">
        <v>248</v>
      </c>
      <c r="O228" s="192" t="s">
        <v>249</v>
      </c>
      <c r="P228" s="189" t="s">
        <v>260</v>
      </c>
      <c r="Q228" s="192" t="s">
        <v>259</v>
      </c>
      <c r="R228" s="192" t="s">
        <v>814</v>
      </c>
      <c r="S228" s="192" t="s">
        <v>815</v>
      </c>
      <c r="T228" s="191">
        <v>23</v>
      </c>
      <c r="U228" s="189" t="s">
        <v>816</v>
      </c>
      <c r="V228" s="192" t="s">
        <v>276</v>
      </c>
      <c r="W228" s="193" t="s">
        <v>537</v>
      </c>
      <c r="X228" s="194">
        <v>2500</v>
      </c>
      <c r="Y228" s="191"/>
      <c r="Z228" s="192" t="s">
        <v>210</v>
      </c>
      <c r="AA228" s="189" t="s">
        <v>247</v>
      </c>
      <c r="AB228" s="195"/>
      <c r="AC228" s="189" t="s">
        <v>535</v>
      </c>
      <c r="AD228" s="196">
        <f t="shared" si="36"/>
        <v>2000</v>
      </c>
      <c r="AE228" s="196">
        <f t="shared" si="39"/>
        <v>500</v>
      </c>
      <c r="AF228" s="196">
        <f t="shared" si="37"/>
        <v>2420</v>
      </c>
      <c r="AG228" s="196">
        <f t="shared" si="40"/>
        <v>605</v>
      </c>
      <c r="AH228" s="197">
        <f t="shared" si="34"/>
        <v>3025</v>
      </c>
      <c r="AI228" s="192" t="s">
        <v>28</v>
      </c>
      <c r="AJ228" s="188" t="s">
        <v>474</v>
      </c>
      <c r="AK228" s="188"/>
      <c r="AL228" s="202" t="s">
        <v>486</v>
      </c>
      <c r="AM228" s="198">
        <f t="shared" si="38"/>
        <v>2420</v>
      </c>
      <c r="AN228" s="199"/>
      <c r="AO228" s="203">
        <f t="shared" si="35"/>
        <v>2420</v>
      </c>
      <c r="AP228" s="188"/>
      <c r="AQ228" s="188"/>
    </row>
    <row r="229" spans="1:43" s="200" customFormat="1" ht="12" customHeight="1" x14ac:dyDescent="0.3">
      <c r="A229" s="188"/>
      <c r="B229" s="189" t="s">
        <v>15</v>
      </c>
      <c r="C229" s="190">
        <v>6</v>
      </c>
      <c r="D229" s="191">
        <v>3120</v>
      </c>
      <c r="E229" s="191">
        <v>6202</v>
      </c>
      <c r="F229" s="192" t="s">
        <v>186</v>
      </c>
      <c r="G229" s="192" t="s">
        <v>187</v>
      </c>
      <c r="H229" s="191">
        <v>5620</v>
      </c>
      <c r="I229" s="192" t="s">
        <v>188</v>
      </c>
      <c r="J229" s="192"/>
      <c r="K229" s="189" t="s">
        <v>112</v>
      </c>
      <c r="L229" s="189" t="s">
        <v>214</v>
      </c>
      <c r="M229" s="192" t="s">
        <v>215</v>
      </c>
      <c r="N229" s="189" t="s">
        <v>248</v>
      </c>
      <c r="O229" s="192" t="s">
        <v>249</v>
      </c>
      <c r="P229" s="189" t="s">
        <v>260</v>
      </c>
      <c r="Q229" s="192" t="s">
        <v>259</v>
      </c>
      <c r="R229" s="192" t="s">
        <v>808</v>
      </c>
      <c r="S229" s="192" t="s">
        <v>809</v>
      </c>
      <c r="T229" s="191">
        <v>23</v>
      </c>
      <c r="U229" s="189" t="s">
        <v>810</v>
      </c>
      <c r="V229" s="192" t="s">
        <v>150</v>
      </c>
      <c r="W229" s="193" t="s">
        <v>537</v>
      </c>
      <c r="X229" s="194">
        <v>3500</v>
      </c>
      <c r="Y229" s="191">
        <v>0</v>
      </c>
      <c r="Z229" s="192" t="s">
        <v>210</v>
      </c>
      <c r="AA229" s="189" t="s">
        <v>247</v>
      </c>
      <c r="AB229" s="195"/>
      <c r="AC229" s="189" t="s">
        <v>535</v>
      </c>
      <c r="AD229" s="196">
        <f t="shared" si="36"/>
        <v>2800</v>
      </c>
      <c r="AE229" s="196">
        <f t="shared" si="39"/>
        <v>700</v>
      </c>
      <c r="AF229" s="196">
        <f t="shared" si="37"/>
        <v>3388</v>
      </c>
      <c r="AG229" s="196">
        <f t="shared" si="40"/>
        <v>847</v>
      </c>
      <c r="AH229" s="197">
        <f t="shared" si="34"/>
        <v>4235</v>
      </c>
      <c r="AI229" s="192" t="s">
        <v>28</v>
      </c>
      <c r="AJ229" s="188" t="s">
        <v>474</v>
      </c>
      <c r="AK229" s="188"/>
      <c r="AL229" s="202" t="s">
        <v>486</v>
      </c>
      <c r="AM229" s="198">
        <f t="shared" si="38"/>
        <v>3388</v>
      </c>
      <c r="AN229" s="199"/>
      <c r="AO229" s="203">
        <f t="shared" si="35"/>
        <v>3388</v>
      </c>
      <c r="AP229" s="188"/>
      <c r="AQ229" s="188"/>
    </row>
    <row r="230" spans="1:43" s="200" customFormat="1" ht="12" customHeight="1" x14ac:dyDescent="0.3">
      <c r="A230" s="188"/>
      <c r="B230" s="189" t="s">
        <v>15</v>
      </c>
      <c r="C230" s="190">
        <v>6</v>
      </c>
      <c r="D230" s="191">
        <v>3120</v>
      </c>
      <c r="E230" s="191">
        <v>6202</v>
      </c>
      <c r="F230" s="192" t="s">
        <v>186</v>
      </c>
      <c r="G230" s="192" t="s">
        <v>187</v>
      </c>
      <c r="H230" s="191">
        <v>5620</v>
      </c>
      <c r="I230" s="192" t="s">
        <v>188</v>
      </c>
      <c r="J230" s="188"/>
      <c r="K230" s="189" t="s">
        <v>20</v>
      </c>
      <c r="L230" s="189" t="s">
        <v>136</v>
      </c>
      <c r="M230" s="192" t="s">
        <v>137</v>
      </c>
      <c r="N230" s="189" t="s">
        <v>176</v>
      </c>
      <c r="O230" s="192" t="s">
        <v>371</v>
      </c>
      <c r="P230" s="189" t="s">
        <v>378</v>
      </c>
      <c r="Q230" s="192" t="s">
        <v>377</v>
      </c>
      <c r="R230" s="192" t="s">
        <v>923</v>
      </c>
      <c r="S230" s="192" t="s">
        <v>924</v>
      </c>
      <c r="T230" s="191">
        <v>16</v>
      </c>
      <c r="U230" s="189" t="s">
        <v>925</v>
      </c>
      <c r="V230" s="192" t="s">
        <v>381</v>
      </c>
      <c r="W230" s="193" t="s">
        <v>537</v>
      </c>
      <c r="X230" s="194">
        <v>20000</v>
      </c>
      <c r="Y230" s="191">
        <v>0</v>
      </c>
      <c r="Z230" s="192" t="s">
        <v>367</v>
      </c>
      <c r="AA230" s="189" t="s">
        <v>368</v>
      </c>
      <c r="AB230" s="195"/>
      <c r="AC230" s="189" t="s">
        <v>535</v>
      </c>
      <c r="AD230" s="196">
        <f t="shared" si="36"/>
        <v>16000</v>
      </c>
      <c r="AE230" s="196">
        <f t="shared" si="39"/>
        <v>4000</v>
      </c>
      <c r="AF230" s="196">
        <f t="shared" si="37"/>
        <v>19360</v>
      </c>
      <c r="AG230" s="196">
        <f t="shared" si="40"/>
        <v>4840</v>
      </c>
      <c r="AH230" s="197">
        <f t="shared" si="34"/>
        <v>24200</v>
      </c>
      <c r="AI230" s="192" t="s">
        <v>28</v>
      </c>
      <c r="AJ230" s="188" t="s">
        <v>471</v>
      </c>
      <c r="AK230" s="188"/>
      <c r="AL230" s="202" t="s">
        <v>488</v>
      </c>
      <c r="AM230" s="198">
        <f t="shared" si="38"/>
        <v>0</v>
      </c>
      <c r="AN230" s="199"/>
      <c r="AO230" s="203">
        <f t="shared" si="35"/>
        <v>0</v>
      </c>
      <c r="AP230" s="188"/>
      <c r="AQ230" s="188"/>
    </row>
    <row r="231" spans="1:43" s="200" customFormat="1" ht="12" customHeight="1" x14ac:dyDescent="0.3">
      <c r="A231" s="188"/>
      <c r="B231" s="189" t="s">
        <v>15</v>
      </c>
      <c r="C231" s="190">
        <v>6</v>
      </c>
      <c r="D231" s="191">
        <v>3120</v>
      </c>
      <c r="E231" s="191">
        <v>6202</v>
      </c>
      <c r="F231" s="192" t="s">
        <v>186</v>
      </c>
      <c r="G231" s="192" t="s">
        <v>187</v>
      </c>
      <c r="H231" s="191">
        <v>5620</v>
      </c>
      <c r="I231" s="192" t="s">
        <v>188</v>
      </c>
      <c r="J231" s="192"/>
      <c r="K231" s="189" t="s">
        <v>20</v>
      </c>
      <c r="L231" s="189" t="s">
        <v>136</v>
      </c>
      <c r="M231" s="192" t="s">
        <v>137</v>
      </c>
      <c r="N231" s="189" t="s">
        <v>169</v>
      </c>
      <c r="O231" s="188" t="s">
        <v>394</v>
      </c>
      <c r="P231" s="189" t="s">
        <v>400</v>
      </c>
      <c r="Q231" s="192" t="s">
        <v>399</v>
      </c>
      <c r="R231" s="192" t="s">
        <v>962</v>
      </c>
      <c r="S231" s="192" t="s">
        <v>963</v>
      </c>
      <c r="T231" s="191">
        <v>35</v>
      </c>
      <c r="U231" s="189" t="s">
        <v>964</v>
      </c>
      <c r="V231" s="192" t="s">
        <v>168</v>
      </c>
      <c r="W231" s="193" t="s">
        <v>537</v>
      </c>
      <c r="X231" s="194">
        <v>18000</v>
      </c>
      <c r="Y231" s="191">
        <v>1</v>
      </c>
      <c r="Z231" s="188" t="s">
        <v>393</v>
      </c>
      <c r="AA231" s="195"/>
      <c r="AB231" s="195"/>
      <c r="AC231" s="189" t="s">
        <v>535</v>
      </c>
      <c r="AD231" s="196">
        <f t="shared" si="36"/>
        <v>14400</v>
      </c>
      <c r="AE231" s="196">
        <f t="shared" si="39"/>
        <v>3600</v>
      </c>
      <c r="AF231" s="196">
        <f t="shared" si="37"/>
        <v>17424</v>
      </c>
      <c r="AG231" s="196">
        <f t="shared" si="40"/>
        <v>4356</v>
      </c>
      <c r="AH231" s="197">
        <f t="shared" si="34"/>
        <v>21780</v>
      </c>
      <c r="AI231" s="192" t="s">
        <v>28</v>
      </c>
      <c r="AJ231" s="188" t="s">
        <v>474</v>
      </c>
      <c r="AK231" s="188"/>
      <c r="AL231" s="202" t="s">
        <v>488</v>
      </c>
      <c r="AM231" s="198">
        <f t="shared" si="38"/>
        <v>0</v>
      </c>
      <c r="AN231" s="199"/>
      <c r="AO231" s="203">
        <f t="shared" si="35"/>
        <v>0</v>
      </c>
      <c r="AP231" s="188"/>
      <c r="AQ231" s="188"/>
    </row>
    <row r="232" spans="1:43" s="200" customFormat="1" ht="12" customHeight="1" x14ac:dyDescent="0.3">
      <c r="A232" s="188"/>
      <c r="B232" s="189" t="s">
        <v>15</v>
      </c>
      <c r="C232" s="190">
        <v>6</v>
      </c>
      <c r="D232" s="191">
        <v>3120</v>
      </c>
      <c r="E232" s="191">
        <v>6202</v>
      </c>
      <c r="F232" s="192" t="s">
        <v>186</v>
      </c>
      <c r="G232" s="192" t="s">
        <v>187</v>
      </c>
      <c r="H232" s="191">
        <v>5620</v>
      </c>
      <c r="I232" s="192" t="s">
        <v>188</v>
      </c>
      <c r="J232" s="192"/>
      <c r="K232" s="189" t="s">
        <v>20</v>
      </c>
      <c r="L232" s="189" t="s">
        <v>136</v>
      </c>
      <c r="M232" s="192" t="s">
        <v>137</v>
      </c>
      <c r="N232" s="189" t="s">
        <v>169</v>
      </c>
      <c r="O232" s="188" t="s">
        <v>394</v>
      </c>
      <c r="P232" s="189" t="s">
        <v>400</v>
      </c>
      <c r="Q232" s="192" t="s">
        <v>399</v>
      </c>
      <c r="R232" s="192" t="s">
        <v>965</v>
      </c>
      <c r="S232" s="192" t="s">
        <v>966</v>
      </c>
      <c r="T232" s="191">
        <v>26</v>
      </c>
      <c r="U232" s="189" t="s">
        <v>967</v>
      </c>
      <c r="V232" s="192" t="s">
        <v>174</v>
      </c>
      <c r="W232" s="193" t="s">
        <v>537</v>
      </c>
      <c r="X232" s="194">
        <v>5000</v>
      </c>
      <c r="Y232" s="191">
        <v>1</v>
      </c>
      <c r="Z232" s="188" t="s">
        <v>393</v>
      </c>
      <c r="AA232" s="195"/>
      <c r="AB232" s="195"/>
      <c r="AC232" s="189" t="s">
        <v>535</v>
      </c>
      <c r="AD232" s="196">
        <f t="shared" si="36"/>
        <v>4000</v>
      </c>
      <c r="AE232" s="196">
        <f t="shared" si="39"/>
        <v>1000</v>
      </c>
      <c r="AF232" s="196">
        <f t="shared" si="37"/>
        <v>4840</v>
      </c>
      <c r="AG232" s="196">
        <f t="shared" si="40"/>
        <v>1210</v>
      </c>
      <c r="AH232" s="197">
        <f t="shared" si="34"/>
        <v>6050</v>
      </c>
      <c r="AI232" s="192" t="s">
        <v>28</v>
      </c>
      <c r="AJ232" s="188" t="s">
        <v>474</v>
      </c>
      <c r="AK232" s="188"/>
      <c r="AL232" s="202" t="s">
        <v>488</v>
      </c>
      <c r="AM232" s="198">
        <f t="shared" si="38"/>
        <v>0</v>
      </c>
      <c r="AN232" s="199"/>
      <c r="AO232" s="203">
        <f t="shared" si="35"/>
        <v>0</v>
      </c>
      <c r="AP232" s="188"/>
      <c r="AQ232" s="188"/>
    </row>
    <row r="233" spans="1:43" s="200" customFormat="1" x14ac:dyDescent="0.3">
      <c r="A233" s="188"/>
      <c r="B233" s="189" t="s">
        <v>15</v>
      </c>
      <c r="C233" s="190">
        <v>6</v>
      </c>
      <c r="D233" s="191">
        <v>3120</v>
      </c>
      <c r="E233" s="191">
        <v>6202</v>
      </c>
      <c r="F233" s="192" t="s">
        <v>186</v>
      </c>
      <c r="G233" s="192" t="s">
        <v>187</v>
      </c>
      <c r="H233" s="191">
        <v>5620</v>
      </c>
      <c r="I233" s="192" t="s">
        <v>188</v>
      </c>
      <c r="J233" s="192"/>
      <c r="K233" s="189" t="s">
        <v>20</v>
      </c>
      <c r="L233" s="189" t="s">
        <v>136</v>
      </c>
      <c r="M233" s="192" t="s">
        <v>137</v>
      </c>
      <c r="N233" s="189" t="s">
        <v>169</v>
      </c>
      <c r="O233" s="188" t="s">
        <v>394</v>
      </c>
      <c r="P233" s="189" t="s">
        <v>400</v>
      </c>
      <c r="Q233" s="192" t="s">
        <v>399</v>
      </c>
      <c r="R233" s="192" t="s">
        <v>968</v>
      </c>
      <c r="S233" s="192" t="s">
        <v>969</v>
      </c>
      <c r="T233" s="191">
        <v>40</v>
      </c>
      <c r="U233" s="189" t="s">
        <v>970</v>
      </c>
      <c r="V233" s="192" t="s">
        <v>172</v>
      </c>
      <c r="W233" s="193" t="s">
        <v>537</v>
      </c>
      <c r="X233" s="194">
        <v>6500</v>
      </c>
      <c r="Y233" s="191">
        <v>1</v>
      </c>
      <c r="Z233" s="188" t="s">
        <v>393</v>
      </c>
      <c r="AA233" s="195"/>
      <c r="AB233" s="195"/>
      <c r="AC233" s="189" t="s">
        <v>535</v>
      </c>
      <c r="AD233" s="196">
        <f t="shared" si="36"/>
        <v>5200</v>
      </c>
      <c r="AE233" s="196">
        <f t="shared" si="39"/>
        <v>1300</v>
      </c>
      <c r="AF233" s="196">
        <f t="shared" si="37"/>
        <v>6292</v>
      </c>
      <c r="AG233" s="196">
        <f t="shared" si="40"/>
        <v>1573</v>
      </c>
      <c r="AH233" s="197">
        <f t="shared" si="34"/>
        <v>7865</v>
      </c>
      <c r="AI233" s="192" t="s">
        <v>28</v>
      </c>
      <c r="AJ233" s="188" t="s">
        <v>474</v>
      </c>
      <c r="AK233" s="188"/>
      <c r="AL233" s="202" t="s">
        <v>488</v>
      </c>
      <c r="AM233" s="198">
        <f t="shared" si="38"/>
        <v>0</v>
      </c>
      <c r="AN233" s="199"/>
      <c r="AO233" s="203">
        <f t="shared" si="35"/>
        <v>0</v>
      </c>
      <c r="AP233" s="188"/>
      <c r="AQ233" s="188"/>
    </row>
    <row r="234" spans="1:43" s="200" customFormat="1" x14ac:dyDescent="0.3">
      <c r="A234" s="188" t="s">
        <v>3</v>
      </c>
      <c r="B234" s="189" t="s">
        <v>15</v>
      </c>
      <c r="C234" s="190">
        <v>6</v>
      </c>
      <c r="D234" s="191">
        <v>95215</v>
      </c>
      <c r="E234" s="191">
        <v>10248</v>
      </c>
      <c r="F234" s="192" t="s">
        <v>681</v>
      </c>
      <c r="G234" s="192"/>
      <c r="H234" s="191">
        <v>5590</v>
      </c>
      <c r="I234" s="192" t="s">
        <v>27</v>
      </c>
      <c r="J234" s="188"/>
      <c r="K234" s="189" t="s">
        <v>84</v>
      </c>
      <c r="L234" s="189" t="s">
        <v>136</v>
      </c>
      <c r="M234" s="192" t="s">
        <v>137</v>
      </c>
      <c r="N234" s="189" t="s">
        <v>403</v>
      </c>
      <c r="O234" s="192" t="s">
        <v>404</v>
      </c>
      <c r="P234" s="189" t="s">
        <v>407</v>
      </c>
      <c r="Q234" s="192" t="s">
        <v>406</v>
      </c>
      <c r="R234" s="192" t="s">
        <v>976</v>
      </c>
      <c r="S234" s="192" t="s">
        <v>977</v>
      </c>
      <c r="T234" s="191"/>
      <c r="U234" s="189" t="s">
        <v>978</v>
      </c>
      <c r="V234" s="192" t="s">
        <v>979</v>
      </c>
      <c r="W234" s="193" t="s">
        <v>537</v>
      </c>
      <c r="X234" s="194">
        <v>18181.82</v>
      </c>
      <c r="Y234" s="191">
        <v>0</v>
      </c>
      <c r="Z234" s="188" t="s">
        <v>393</v>
      </c>
      <c r="AA234" s="189" t="s">
        <v>402</v>
      </c>
      <c r="AB234" s="195"/>
      <c r="AC234" s="189" t="s">
        <v>1089</v>
      </c>
      <c r="AD234" s="196">
        <f t="shared" ref="AD234:AD238" si="41">X234</f>
        <v>18181.82</v>
      </c>
      <c r="AE234" s="196">
        <f t="shared" ref="AE234:AE238" si="42">X234-AD234</f>
        <v>0</v>
      </c>
      <c r="AF234" s="196">
        <f t="shared" ref="AF234:AF238" si="43">X234*1.21</f>
        <v>22000.002199999999</v>
      </c>
      <c r="AG234" s="196">
        <f t="shared" ref="AG234:AG238" si="44">X234*1.21-AF234</f>
        <v>0</v>
      </c>
      <c r="AH234" s="197">
        <f t="shared" ref="AH234:AH238" si="45">AF234+AG234</f>
        <v>22000.002199999999</v>
      </c>
      <c r="AI234" s="192" t="s">
        <v>28</v>
      </c>
      <c r="AJ234" s="188" t="s">
        <v>471</v>
      </c>
      <c r="AK234" s="188"/>
      <c r="AL234" s="202" t="s">
        <v>486</v>
      </c>
      <c r="AM234" s="198">
        <f t="shared" ref="AM234:AM238" si="46">IF(AL234="Accepté",AF234,0)</f>
        <v>22000.002199999999</v>
      </c>
      <c r="AN234" s="199"/>
      <c r="AO234" s="203">
        <f t="shared" ref="AO234:AO238" si="47">IF(AL234="","Colonne BH à compléter",IF(AND(AL234="Accepté-Modifié",AN234=""),"Compléter colonne BJ",IF(AND(AM234&gt;0,AN234&gt;0),"ERREUR",IF(AM234&gt;0,ROUND(AM234,0),IF(AN234&gt;0,ROUND(AN234,0),0)))))</f>
        <v>22000</v>
      </c>
      <c r="AP234" s="188"/>
      <c r="AQ234" s="188"/>
    </row>
    <row r="235" spans="1:43" s="200" customFormat="1" x14ac:dyDescent="0.3">
      <c r="A235" s="188" t="s">
        <v>3</v>
      </c>
      <c r="B235" s="189" t="s">
        <v>15</v>
      </c>
      <c r="C235" s="190">
        <v>6</v>
      </c>
      <c r="D235" s="191">
        <v>95216</v>
      </c>
      <c r="E235" s="191">
        <v>10271</v>
      </c>
      <c r="F235" s="192" t="s">
        <v>552</v>
      </c>
      <c r="G235" s="192"/>
      <c r="H235" s="191">
        <v>5002</v>
      </c>
      <c r="I235" s="192" t="s">
        <v>146</v>
      </c>
      <c r="J235" s="188"/>
      <c r="K235" s="189" t="s">
        <v>20</v>
      </c>
      <c r="L235" s="189" t="s">
        <v>16</v>
      </c>
      <c r="M235" s="192" t="s">
        <v>17</v>
      </c>
      <c r="N235" s="189" t="s">
        <v>18</v>
      </c>
      <c r="O235" s="192" t="s">
        <v>19</v>
      </c>
      <c r="P235" s="189" t="s">
        <v>31</v>
      </c>
      <c r="Q235" s="192" t="s">
        <v>30</v>
      </c>
      <c r="R235" s="192" t="s">
        <v>553</v>
      </c>
      <c r="S235" s="192" t="s">
        <v>554</v>
      </c>
      <c r="T235" s="191"/>
      <c r="U235" s="189" t="s">
        <v>555</v>
      </c>
      <c r="V235" s="192" t="s">
        <v>556</v>
      </c>
      <c r="W235" s="193" t="s">
        <v>537</v>
      </c>
      <c r="X235" s="194">
        <v>9090.91</v>
      </c>
      <c r="Y235" s="191">
        <v>0</v>
      </c>
      <c r="Z235" s="192" t="s">
        <v>12</v>
      </c>
      <c r="AA235" s="195" t="s">
        <v>13</v>
      </c>
      <c r="AB235" s="195"/>
      <c r="AC235" s="189" t="s">
        <v>536</v>
      </c>
      <c r="AD235" s="196">
        <f t="shared" si="41"/>
        <v>9090.91</v>
      </c>
      <c r="AE235" s="196">
        <f t="shared" si="42"/>
        <v>0</v>
      </c>
      <c r="AF235" s="196">
        <f t="shared" si="43"/>
        <v>11000.001099999999</v>
      </c>
      <c r="AG235" s="196">
        <f t="shared" si="44"/>
        <v>0</v>
      </c>
      <c r="AH235" s="197">
        <f t="shared" si="45"/>
        <v>11000.001099999999</v>
      </c>
      <c r="AI235" s="192" t="s">
        <v>28</v>
      </c>
      <c r="AJ235" s="188" t="s">
        <v>471</v>
      </c>
      <c r="AK235" s="188"/>
      <c r="AL235" s="202" t="s">
        <v>486</v>
      </c>
      <c r="AM235" s="198">
        <f t="shared" si="46"/>
        <v>11000.001099999999</v>
      </c>
      <c r="AN235" s="199"/>
      <c r="AO235" s="203">
        <f t="shared" si="47"/>
        <v>11000</v>
      </c>
      <c r="AP235" s="188"/>
      <c r="AQ235" s="188"/>
    </row>
    <row r="236" spans="1:43" s="200" customFormat="1" x14ac:dyDescent="0.3">
      <c r="A236" s="188" t="s">
        <v>3</v>
      </c>
      <c r="B236" s="189" t="s">
        <v>15</v>
      </c>
      <c r="C236" s="190">
        <v>6</v>
      </c>
      <c r="D236" s="191">
        <v>95216</v>
      </c>
      <c r="E236" s="191">
        <v>10271</v>
      </c>
      <c r="F236" s="192" t="s">
        <v>552</v>
      </c>
      <c r="G236" s="192"/>
      <c r="H236" s="191">
        <v>5002</v>
      </c>
      <c r="I236" s="192" t="s">
        <v>146</v>
      </c>
      <c r="J236" s="188"/>
      <c r="K236" s="189" t="s">
        <v>20</v>
      </c>
      <c r="L236" s="189" t="s">
        <v>16</v>
      </c>
      <c r="M236" s="192" t="s">
        <v>17</v>
      </c>
      <c r="N236" s="189" t="s">
        <v>18</v>
      </c>
      <c r="O236" s="192" t="s">
        <v>19</v>
      </c>
      <c r="P236" s="189" t="s">
        <v>31</v>
      </c>
      <c r="Q236" s="192" t="s">
        <v>30</v>
      </c>
      <c r="R236" s="192" t="s">
        <v>553</v>
      </c>
      <c r="S236" s="192" t="s">
        <v>554</v>
      </c>
      <c r="T236" s="191"/>
      <c r="U236" s="189" t="s">
        <v>557</v>
      </c>
      <c r="V236" s="192" t="s">
        <v>36</v>
      </c>
      <c r="W236" s="193" t="s">
        <v>537</v>
      </c>
      <c r="X236" s="194">
        <v>9090.91</v>
      </c>
      <c r="Y236" s="191">
        <v>1</v>
      </c>
      <c r="Z236" s="192" t="s">
        <v>12</v>
      </c>
      <c r="AA236" s="189" t="s">
        <v>13</v>
      </c>
      <c r="AB236" s="195"/>
      <c r="AC236" s="189" t="s">
        <v>536</v>
      </c>
      <c r="AD236" s="196">
        <f t="shared" si="41"/>
        <v>9090.91</v>
      </c>
      <c r="AE236" s="196">
        <f t="shared" si="42"/>
        <v>0</v>
      </c>
      <c r="AF236" s="196">
        <f t="shared" si="43"/>
        <v>11000.001099999999</v>
      </c>
      <c r="AG236" s="196">
        <f t="shared" si="44"/>
        <v>0</v>
      </c>
      <c r="AH236" s="197">
        <f t="shared" si="45"/>
        <v>11000.001099999999</v>
      </c>
      <c r="AI236" s="192" t="s">
        <v>28</v>
      </c>
      <c r="AJ236" s="188" t="s">
        <v>471</v>
      </c>
      <c r="AK236" s="188"/>
      <c r="AL236" s="202" t="s">
        <v>486</v>
      </c>
      <c r="AM236" s="198">
        <f t="shared" si="46"/>
        <v>11000.001099999999</v>
      </c>
      <c r="AN236" s="199"/>
      <c r="AO236" s="203">
        <f t="shared" si="47"/>
        <v>11000</v>
      </c>
      <c r="AP236" s="188"/>
      <c r="AQ236" s="188"/>
    </row>
    <row r="237" spans="1:43" s="200" customFormat="1" x14ac:dyDescent="0.3">
      <c r="A237" s="188" t="s">
        <v>3</v>
      </c>
      <c r="B237" s="189" t="s">
        <v>29</v>
      </c>
      <c r="C237" s="190">
        <v>6</v>
      </c>
      <c r="D237" s="191">
        <v>95231</v>
      </c>
      <c r="E237" s="191">
        <v>10258</v>
      </c>
      <c r="F237" s="192" t="s">
        <v>1018</v>
      </c>
      <c r="G237" s="192"/>
      <c r="H237" s="191">
        <v>5030</v>
      </c>
      <c r="I237" s="192" t="s">
        <v>1019</v>
      </c>
      <c r="J237" s="188"/>
      <c r="K237" s="189" t="s">
        <v>112</v>
      </c>
      <c r="L237" s="189" t="s">
        <v>416</v>
      </c>
      <c r="M237" s="192" t="s">
        <v>417</v>
      </c>
      <c r="N237" s="189" t="s">
        <v>34</v>
      </c>
      <c r="O237" s="192" t="s">
        <v>423</v>
      </c>
      <c r="P237" s="189" t="s">
        <v>426</v>
      </c>
      <c r="Q237" s="192" t="s">
        <v>425</v>
      </c>
      <c r="R237" s="192" t="s">
        <v>1020</v>
      </c>
      <c r="S237" s="192" t="s">
        <v>1021</v>
      </c>
      <c r="T237" s="191"/>
      <c r="U237" s="189" t="s">
        <v>1022</v>
      </c>
      <c r="V237" s="192" t="s">
        <v>1023</v>
      </c>
      <c r="W237" s="193" t="s">
        <v>537</v>
      </c>
      <c r="X237" s="194">
        <v>90909.09</v>
      </c>
      <c r="Y237" s="191">
        <v>1</v>
      </c>
      <c r="Z237" s="192" t="s">
        <v>420</v>
      </c>
      <c r="AA237" s="189" t="s">
        <v>421</v>
      </c>
      <c r="AB237" s="195"/>
      <c r="AC237" s="189" t="s">
        <v>536</v>
      </c>
      <c r="AD237" s="196">
        <f t="shared" si="41"/>
        <v>90909.09</v>
      </c>
      <c r="AE237" s="196">
        <f t="shared" si="42"/>
        <v>0</v>
      </c>
      <c r="AF237" s="196">
        <f t="shared" si="43"/>
        <v>109999.99889999999</v>
      </c>
      <c r="AG237" s="196">
        <f t="shared" si="44"/>
        <v>0</v>
      </c>
      <c r="AH237" s="197">
        <f t="shared" si="45"/>
        <v>109999.99889999999</v>
      </c>
      <c r="AI237" s="192" t="s">
        <v>28</v>
      </c>
      <c r="AJ237" s="188" t="s">
        <v>471</v>
      </c>
      <c r="AK237" s="188"/>
      <c r="AL237" s="202" t="s">
        <v>486</v>
      </c>
      <c r="AM237" s="198">
        <f t="shared" si="46"/>
        <v>109999.99889999999</v>
      </c>
      <c r="AN237" s="199"/>
      <c r="AO237" s="203">
        <f t="shared" si="47"/>
        <v>110000</v>
      </c>
      <c r="AP237" s="188"/>
      <c r="AQ237" s="188"/>
    </row>
    <row r="238" spans="1:43" s="200" customFormat="1" x14ac:dyDescent="0.3">
      <c r="A238" s="188" t="s">
        <v>3</v>
      </c>
      <c r="B238" s="189" t="s">
        <v>29</v>
      </c>
      <c r="C238" s="190">
        <v>6</v>
      </c>
      <c r="D238" s="191">
        <v>95231</v>
      </c>
      <c r="E238" s="191">
        <v>10258</v>
      </c>
      <c r="F238" s="192" t="s">
        <v>1018</v>
      </c>
      <c r="G238" s="192"/>
      <c r="H238" s="191">
        <v>5030</v>
      </c>
      <c r="I238" s="192" t="s">
        <v>1019</v>
      </c>
      <c r="J238" s="188"/>
      <c r="K238" s="189" t="s">
        <v>112</v>
      </c>
      <c r="L238" s="189" t="s">
        <v>416</v>
      </c>
      <c r="M238" s="192" t="s">
        <v>417</v>
      </c>
      <c r="N238" s="189" t="s">
        <v>34</v>
      </c>
      <c r="O238" s="192" t="s">
        <v>423</v>
      </c>
      <c r="P238" s="189" t="s">
        <v>426</v>
      </c>
      <c r="Q238" s="192" t="s">
        <v>425</v>
      </c>
      <c r="R238" s="192" t="s">
        <v>1020</v>
      </c>
      <c r="S238" s="192" t="s">
        <v>1021</v>
      </c>
      <c r="T238" s="191"/>
      <c r="U238" s="189" t="s">
        <v>1024</v>
      </c>
      <c r="V238" s="192" t="s">
        <v>1025</v>
      </c>
      <c r="W238" s="193" t="s">
        <v>537</v>
      </c>
      <c r="X238" s="194">
        <v>2231.4</v>
      </c>
      <c r="Y238" s="191">
        <v>2</v>
      </c>
      <c r="Z238" s="192" t="s">
        <v>420</v>
      </c>
      <c r="AA238" s="189" t="s">
        <v>421</v>
      </c>
      <c r="AB238" s="195"/>
      <c r="AC238" s="189" t="s">
        <v>536</v>
      </c>
      <c r="AD238" s="196">
        <f t="shared" si="41"/>
        <v>2231.4</v>
      </c>
      <c r="AE238" s="196">
        <f t="shared" si="42"/>
        <v>0</v>
      </c>
      <c r="AF238" s="196">
        <f t="shared" si="43"/>
        <v>2699.9940000000001</v>
      </c>
      <c r="AG238" s="196">
        <f t="shared" si="44"/>
        <v>0</v>
      </c>
      <c r="AH238" s="197">
        <f t="shared" si="45"/>
        <v>2699.9940000000001</v>
      </c>
      <c r="AI238" s="192" t="s">
        <v>28</v>
      </c>
      <c r="AJ238" s="188" t="s">
        <v>471</v>
      </c>
      <c r="AK238" s="188"/>
      <c r="AL238" s="202" t="s">
        <v>486</v>
      </c>
      <c r="AM238" s="198">
        <f t="shared" si="46"/>
        <v>2699.9940000000001</v>
      </c>
      <c r="AN238" s="199"/>
      <c r="AO238" s="203">
        <f t="shared" si="47"/>
        <v>2700</v>
      </c>
      <c r="AP238" s="188"/>
      <c r="AQ238" s="188"/>
    </row>
    <row r="243" spans="2:41" s="27" customFormat="1" x14ac:dyDescent="0.3">
      <c r="B243" s="25"/>
      <c r="C243" s="26"/>
      <c r="D243" s="25"/>
      <c r="E243" s="25"/>
      <c r="F243" s="29">
        <f>SUBTOTAL(9,AO2:AO239)</f>
        <v>715688</v>
      </c>
      <c r="H243" s="25"/>
      <c r="I243" s="28"/>
      <c r="K243" s="25"/>
      <c r="L243" s="25"/>
      <c r="N243" s="25"/>
      <c r="P243" s="25"/>
      <c r="T243" s="25"/>
      <c r="U243" s="25"/>
      <c r="W243" s="25"/>
      <c r="X243" s="29">
        <f>SUBTOTAL(9,X2:X238)</f>
        <v>1752292.5299999998</v>
      </c>
      <c r="Y243" s="25"/>
      <c r="AA243" s="25"/>
      <c r="AB243" s="25"/>
      <c r="AC243" s="25"/>
      <c r="AD243" s="25"/>
      <c r="AE243" s="25"/>
      <c r="AF243" s="29">
        <f>SUBTOTAL(9,AF2:AF238)</f>
        <v>1738405.2454999997</v>
      </c>
      <c r="AG243" s="29">
        <f>SUBTOTAL(9,AG2:AG238)</f>
        <v>381868.71579999983</v>
      </c>
      <c r="AH243" s="29">
        <f>SUBTOTAL(9,AH2:AH238)</f>
        <v>2120273.9612999996</v>
      </c>
      <c r="AO243" s="29">
        <f>SUBTOTAL(9,AO2:AO238)</f>
        <v>715688</v>
      </c>
    </row>
  </sheetData>
  <autoFilter ref="A1:AQ238" xr:uid="{00000000-0009-0000-0000-000000000000}"/>
  <sortState xmlns:xlrd2="http://schemas.microsoft.com/office/spreadsheetml/2017/richdata2" ref="A390:BN1799">
    <sortCondition ref="AO390:AO1799"/>
  </sortState>
  <conditionalFormatting sqref="AM2:AM238">
    <cfRule type="expression" dxfId="10" priority="46" stopIfTrue="1">
      <formula>AL2&lt;&gt;"Accepté"</formula>
    </cfRule>
  </conditionalFormatting>
  <conditionalFormatting sqref="AO2:AO238">
    <cfRule type="expression" dxfId="9" priority="20" stopIfTrue="1">
      <formula>AO2="Compléter colonne BJ"</formula>
    </cfRule>
    <cfRule type="expression" dxfId="8" priority="21" stopIfTrue="1">
      <formula>AO2="Colonne BH à compléter"</formula>
    </cfRule>
    <cfRule type="expression" dxfId="7" priority="22" stopIfTrue="1">
      <formula>AO2="ERREUR"</formula>
    </cfRule>
  </conditionalFormatting>
  <conditionalFormatting sqref="AN2:AN238">
    <cfRule type="expression" dxfId="6" priority="18" stopIfTrue="1">
      <formula>AL2&lt;&gt;"Accepté-Modifié"</formula>
    </cfRule>
  </conditionalFormatting>
  <pageMargins left="0.78740157499999996" right="0.78740157499999996" top="0.984251969" bottom="0.984251969" header="0.4921259845" footer="0.4921259845"/>
  <pageSetup paperSize="9"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Feuil1!$A$10:$A$12</xm:f>
          </x14:formula1>
          <xm:sqref>AL2:AL238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9"/>
  <sheetViews>
    <sheetView zoomScale="85" zoomScaleNormal="85" workbookViewId="0">
      <selection activeCell="AJ39" sqref="AJ39"/>
    </sheetView>
  </sheetViews>
  <sheetFormatPr baseColWidth="10" defaultColWidth="11" defaultRowHeight="15.5" x14ac:dyDescent="0.35"/>
  <cols>
    <col min="1" max="1" width="5.61328125" style="38" bestFit="1" customWidth="1"/>
    <col min="2" max="3" width="7.84375" style="38" bestFit="1" customWidth="1"/>
    <col min="4" max="4" width="8.23046875" style="38" bestFit="1" customWidth="1"/>
    <col min="5" max="5" width="8.15234375" style="38" bestFit="1" customWidth="1"/>
    <col min="6" max="6" width="6.765625" style="38" customWidth="1"/>
    <col min="7" max="7" width="7" style="38" bestFit="1" customWidth="1"/>
    <col min="8" max="8" width="9.84375" style="38" bestFit="1" customWidth="1"/>
    <col min="9" max="9" width="9.15234375" style="38" bestFit="1" customWidth="1"/>
    <col min="10" max="10" width="10.4609375" style="38" bestFit="1" customWidth="1"/>
    <col min="11" max="11" width="1.4609375" style="38" customWidth="1"/>
    <col min="12" max="12" width="9.15234375" style="38" hidden="1" customWidth="1"/>
    <col min="13" max="13" width="1.4609375" style="38" customWidth="1"/>
    <col min="14" max="14" width="9.15234375" style="38" customWidth="1"/>
    <col min="15" max="15" width="1.4609375" style="38" customWidth="1"/>
    <col min="16" max="17" width="16.61328125" style="159" customWidth="1"/>
    <col min="18" max="18" width="16.4609375" style="159" customWidth="1"/>
    <col min="19" max="19" width="2.15234375" style="159" customWidth="1"/>
    <col min="20" max="20" width="17.3828125" style="161" customWidth="1"/>
    <col min="21" max="21" width="9.4609375" style="53" customWidth="1"/>
    <col min="22" max="22" width="3.4609375" style="38" customWidth="1"/>
    <col min="23" max="23" width="16.3828125" style="32" customWidth="1"/>
    <col min="24" max="24" width="16.3828125" style="32" hidden="1" customWidth="1"/>
    <col min="25" max="25" width="7.3828125" style="162" customWidth="1"/>
    <col min="26" max="26" width="8.4609375" style="163" customWidth="1"/>
    <col min="27" max="27" width="3" style="38" customWidth="1"/>
    <col min="28" max="28" width="8.23046875" style="35" hidden="1" customWidth="1"/>
    <col min="29" max="29" width="9.61328125" style="35" hidden="1" customWidth="1"/>
    <col min="30" max="30" width="0" style="38" hidden="1" customWidth="1"/>
    <col min="31" max="31" width="16.765625" style="38" hidden="1" customWidth="1"/>
    <col min="32" max="32" width="0" style="38" hidden="1" customWidth="1"/>
    <col min="33" max="33" width="14.61328125" style="38" hidden="1" customWidth="1"/>
    <col min="34" max="34" width="11.84375" style="38" hidden="1" customWidth="1"/>
    <col min="35" max="35" width="19" style="165" hidden="1" customWidth="1"/>
    <col min="36" max="36" width="11" style="38"/>
    <col min="37" max="37" width="16.61328125" style="38" customWidth="1"/>
    <col min="38" max="38" width="12.61328125" style="38" customWidth="1"/>
    <col min="39" max="39" width="6.84375" style="166" customWidth="1"/>
    <col min="40" max="40" width="13.84375" style="166" customWidth="1"/>
    <col min="41" max="16384" width="11" style="38"/>
  </cols>
  <sheetData>
    <row r="1" spans="1:256" ht="16" thickBot="1" x14ac:dyDescent="0.4">
      <c r="A1" s="284" t="s">
        <v>1080</v>
      </c>
      <c r="B1" s="285"/>
      <c r="C1" s="285"/>
      <c r="D1" s="285"/>
      <c r="E1" s="285"/>
      <c r="F1" s="285"/>
      <c r="G1" s="285"/>
      <c r="H1" s="285"/>
      <c r="I1" s="285"/>
      <c r="J1" s="286"/>
      <c r="K1" s="30"/>
      <c r="L1" s="287" t="s">
        <v>1103</v>
      </c>
      <c r="M1" s="288"/>
      <c r="N1" s="288"/>
      <c r="O1" s="288"/>
      <c r="P1" s="288"/>
      <c r="Q1" s="288"/>
      <c r="R1" s="288"/>
      <c r="S1" s="288"/>
      <c r="T1" s="288"/>
      <c r="U1" s="289"/>
      <c r="V1" s="31"/>
      <c r="Y1" s="33"/>
      <c r="Z1" s="34"/>
      <c r="AA1" s="31"/>
      <c r="AD1" s="31"/>
      <c r="AE1" s="31"/>
      <c r="AF1" s="31"/>
      <c r="AG1" s="31"/>
      <c r="AH1" s="31"/>
      <c r="AI1" s="36"/>
      <c r="AJ1" s="31"/>
      <c r="AK1" s="31"/>
      <c r="AL1" s="31"/>
      <c r="AM1" s="37"/>
      <c r="AN1" s="37"/>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256" x14ac:dyDescent="0.35">
      <c r="A2" s="39"/>
      <c r="B2" s="39"/>
      <c r="C2" s="39"/>
      <c r="D2" s="39"/>
      <c r="E2" s="39"/>
      <c r="F2" s="39"/>
      <c r="G2" s="39"/>
      <c r="H2" s="39"/>
      <c r="I2" s="39"/>
      <c r="J2" s="39"/>
      <c r="K2" s="30"/>
      <c r="L2" s="290" t="s">
        <v>489</v>
      </c>
      <c r="M2" s="40"/>
      <c r="N2" s="292" t="s">
        <v>490</v>
      </c>
      <c r="O2" s="40"/>
      <c r="P2" s="41" t="s">
        <v>491</v>
      </c>
      <c r="Q2" s="42" t="s">
        <v>492</v>
      </c>
      <c r="R2" s="41" t="s">
        <v>493</v>
      </c>
      <c r="S2" s="43"/>
      <c r="T2" s="294" t="s">
        <v>494</v>
      </c>
      <c r="U2" s="295"/>
      <c r="V2" s="31"/>
      <c r="W2" s="246" t="s">
        <v>495</v>
      </c>
      <c r="X2" s="247"/>
      <c r="Y2" s="248"/>
      <c r="Z2" s="34"/>
      <c r="AA2" s="31"/>
      <c r="AB2" s="270" t="s">
        <v>496</v>
      </c>
      <c r="AC2" s="271"/>
      <c r="AD2" s="31"/>
      <c r="AE2" s="272" t="s">
        <v>497</v>
      </c>
      <c r="AF2" s="44"/>
      <c r="AG2" s="272" t="s">
        <v>498</v>
      </c>
      <c r="AH2" s="31"/>
      <c r="AI2" s="36"/>
      <c r="AJ2" s="31"/>
      <c r="AK2" s="246" t="s">
        <v>1121</v>
      </c>
      <c r="AL2" s="247"/>
      <c r="AM2" s="248"/>
      <c r="AN2" s="37"/>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1:256" ht="16" thickBot="1" x14ac:dyDescent="0.4">
      <c r="A3" s="45"/>
      <c r="B3" s="45"/>
      <c r="C3" s="45"/>
      <c r="D3" s="45"/>
      <c r="E3" s="45"/>
      <c r="F3" s="45"/>
      <c r="G3" s="45"/>
      <c r="H3" s="45"/>
      <c r="I3" s="45"/>
      <c r="J3" s="45"/>
      <c r="K3" s="30"/>
      <c r="L3" s="291"/>
      <c r="M3" s="40"/>
      <c r="N3" s="293"/>
      <c r="O3" s="40"/>
      <c r="P3" s="46">
        <v>3808326</v>
      </c>
      <c r="Q3" s="47">
        <f>Q25+Q13+Q14</f>
        <v>0</v>
      </c>
      <c r="R3" s="46">
        <f>R27+R25</f>
        <v>0</v>
      </c>
      <c r="S3" s="48"/>
      <c r="T3" s="275">
        <f>P3+Q3+R3</f>
        <v>3808326</v>
      </c>
      <c r="U3" s="276"/>
      <c r="V3" s="31"/>
      <c r="W3" s="249"/>
      <c r="X3" s="250"/>
      <c r="Y3" s="251"/>
      <c r="Z3" s="34"/>
      <c r="AA3" s="31"/>
      <c r="AB3" s="271"/>
      <c r="AC3" s="271"/>
      <c r="AD3" s="31"/>
      <c r="AE3" s="273"/>
      <c r="AF3" s="44"/>
      <c r="AG3" s="274"/>
      <c r="AH3" s="31"/>
      <c r="AI3" s="36"/>
      <c r="AJ3" s="31"/>
      <c r="AK3" s="249"/>
      <c r="AL3" s="250"/>
      <c r="AM3" s="251"/>
      <c r="AN3" s="37"/>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ht="16" thickBot="1" x14ac:dyDescent="0.4">
      <c r="A4" s="49"/>
      <c r="B4" s="49"/>
      <c r="C4" s="49"/>
      <c r="D4" s="49"/>
      <c r="E4" s="49"/>
      <c r="F4" s="49"/>
      <c r="G4" s="49"/>
      <c r="H4" s="49"/>
      <c r="I4" s="49"/>
      <c r="J4" s="50"/>
      <c r="K4" s="50"/>
      <c r="L4" s="31"/>
      <c r="M4" s="31"/>
      <c r="N4" s="31"/>
      <c r="O4" s="31"/>
      <c r="P4" s="51"/>
      <c r="Q4" s="51"/>
      <c r="R4" s="51"/>
      <c r="S4" s="51"/>
      <c r="T4" s="52"/>
      <c r="V4" s="31"/>
      <c r="Y4" s="33"/>
      <c r="Z4" s="34"/>
      <c r="AA4" s="31"/>
      <c r="AD4" s="31"/>
      <c r="AE4" s="31"/>
      <c r="AF4" s="31"/>
      <c r="AG4" s="31"/>
      <c r="AH4" s="31"/>
      <c r="AI4" s="36"/>
      <c r="AJ4" s="31"/>
      <c r="AK4" s="31"/>
      <c r="AL4" s="31"/>
      <c r="AM4" s="37"/>
      <c r="AN4" s="37"/>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x14ac:dyDescent="0.35">
      <c r="A5" s="277">
        <v>1</v>
      </c>
      <c r="B5" s="279" t="s">
        <v>530</v>
      </c>
      <c r="C5" s="279"/>
      <c r="D5" s="279"/>
      <c r="E5" s="279"/>
      <c r="F5" s="279"/>
      <c r="G5" s="279"/>
      <c r="H5" s="279"/>
      <c r="I5" s="279"/>
      <c r="J5" s="279"/>
      <c r="K5" s="54"/>
      <c r="L5" s="93"/>
      <c r="M5" s="40"/>
      <c r="N5" s="94"/>
      <c r="O5" s="40"/>
      <c r="P5" s="280" t="s">
        <v>529</v>
      </c>
      <c r="Q5" s="281"/>
      <c r="R5" s="266"/>
      <c r="S5" s="51"/>
      <c r="T5" s="52"/>
      <c r="V5" s="31"/>
      <c r="Y5" s="33"/>
      <c r="Z5" s="34"/>
      <c r="AA5" s="31"/>
      <c r="AD5" s="31"/>
      <c r="AE5" s="31"/>
      <c r="AF5" s="31"/>
      <c r="AG5" s="65"/>
      <c r="AH5" s="31"/>
      <c r="AI5" s="36"/>
      <c r="AJ5" s="31"/>
      <c r="AK5" s="31"/>
      <c r="AL5" s="31"/>
      <c r="AM5" s="37"/>
      <c r="AN5" s="37"/>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6" thickBot="1" x14ac:dyDescent="0.4">
      <c r="A6" s="278"/>
      <c r="B6" s="96" t="s">
        <v>499</v>
      </c>
      <c r="C6" s="96" t="s">
        <v>500</v>
      </c>
      <c r="D6" s="96" t="s">
        <v>501</v>
      </c>
      <c r="E6" s="97" t="s">
        <v>502</v>
      </c>
      <c r="F6" s="97" t="s">
        <v>503</v>
      </c>
      <c r="G6" s="97" t="s">
        <v>504</v>
      </c>
      <c r="H6" s="97" t="s">
        <v>505</v>
      </c>
      <c r="I6" s="97" t="s">
        <v>506</v>
      </c>
      <c r="J6" s="97" t="s">
        <v>507</v>
      </c>
      <c r="K6" s="55"/>
      <c r="L6" s="93"/>
      <c r="M6" s="40"/>
      <c r="N6" s="94"/>
      <c r="O6" s="40"/>
      <c r="P6" s="282"/>
      <c r="Q6" s="283"/>
      <c r="R6" s="269"/>
      <c r="S6" s="61"/>
      <c r="T6" s="62"/>
      <c r="V6" s="31"/>
      <c r="W6" s="56" t="s">
        <v>531</v>
      </c>
      <c r="Y6" s="33"/>
      <c r="Z6" s="34"/>
      <c r="AA6" s="31"/>
      <c r="AD6" s="31"/>
      <c r="AE6" s="31"/>
      <c r="AF6" s="31"/>
      <c r="AG6" s="31"/>
      <c r="AH6" s="31"/>
      <c r="AI6" s="36"/>
      <c r="AJ6" s="31"/>
      <c r="AK6" s="56" t="s">
        <v>531</v>
      </c>
      <c r="AL6" s="32"/>
      <c r="AM6" s="33"/>
      <c r="AN6" s="37"/>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x14ac:dyDescent="0.35">
      <c r="A7" s="66" t="s">
        <v>29</v>
      </c>
      <c r="B7" s="57">
        <v>4393</v>
      </c>
      <c r="C7" s="57">
        <v>2937</v>
      </c>
      <c r="D7" s="57">
        <v>5013</v>
      </c>
      <c r="E7" s="57">
        <v>2876</v>
      </c>
      <c r="F7" s="57">
        <v>277</v>
      </c>
      <c r="G7" s="57">
        <v>933</v>
      </c>
      <c r="H7" s="57">
        <v>319</v>
      </c>
      <c r="I7" s="57">
        <v>1650</v>
      </c>
      <c r="J7" s="58">
        <f>SUM(B7:I7)</f>
        <v>18398</v>
      </c>
      <c r="K7" s="59"/>
      <c r="L7" s="93"/>
      <c r="M7" s="40"/>
      <c r="N7" s="94"/>
      <c r="O7" s="40"/>
      <c r="P7" s="60"/>
      <c r="Q7" s="60"/>
      <c r="R7" s="61"/>
      <c r="S7" s="61"/>
      <c r="T7" s="62"/>
      <c r="V7" s="31"/>
      <c r="W7" s="98">
        <v>628567.40176752349</v>
      </c>
      <c r="X7" s="63"/>
      <c r="Y7" s="99" t="s">
        <v>508</v>
      </c>
      <c r="Z7" s="34">
        <f>J7/J$11-0.05%</f>
        <v>0.20240270639874716</v>
      </c>
      <c r="AA7" s="31"/>
      <c r="AD7" s="31"/>
      <c r="AE7" s="100">
        <f>Q$13*Z7</f>
        <v>0</v>
      </c>
      <c r="AF7" s="101" t="s">
        <v>508</v>
      </c>
      <c r="AG7" s="102">
        <f>W7-AE7</f>
        <v>628567.40176752349</v>
      </c>
      <c r="AH7" s="65"/>
      <c r="AI7" s="103"/>
      <c r="AJ7" s="31"/>
      <c r="AK7" s="98">
        <v>312700</v>
      </c>
      <c r="AL7" s="99" t="s">
        <v>508</v>
      </c>
      <c r="AN7" s="37"/>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6" thickBot="1" x14ac:dyDescent="0.4">
      <c r="A8" s="66" t="s">
        <v>26</v>
      </c>
      <c r="B8" s="57">
        <v>3706</v>
      </c>
      <c r="C8" s="57">
        <v>4027</v>
      </c>
      <c r="D8" s="57">
        <v>4546</v>
      </c>
      <c r="E8" s="57">
        <v>3991</v>
      </c>
      <c r="F8" s="57">
        <v>296</v>
      </c>
      <c r="G8" s="57">
        <v>1552</v>
      </c>
      <c r="H8" s="57">
        <v>1338</v>
      </c>
      <c r="I8" s="57">
        <v>1986</v>
      </c>
      <c r="J8" s="67">
        <f>SUM(B8:I8)</f>
        <v>21442</v>
      </c>
      <c r="K8" s="59"/>
      <c r="L8" s="93"/>
      <c r="M8" s="40"/>
      <c r="N8" s="94"/>
      <c r="O8" s="40"/>
      <c r="P8" s="95"/>
      <c r="Q8" s="68"/>
      <c r="R8" s="61"/>
      <c r="S8" s="61"/>
      <c r="T8" s="62"/>
      <c r="V8" s="31"/>
      <c r="W8" s="104">
        <v>731269.76221986802</v>
      </c>
      <c r="X8" s="63"/>
      <c r="Y8" s="105" t="s">
        <v>26</v>
      </c>
      <c r="Z8" s="34">
        <f>J8/J$11-0.1%</f>
        <v>0.23547352052407525</v>
      </c>
      <c r="AA8" s="31"/>
      <c r="AD8" s="31"/>
      <c r="AE8" s="106">
        <f>Q$13*Z8</f>
        <v>0</v>
      </c>
      <c r="AF8" s="107" t="s">
        <v>26</v>
      </c>
      <c r="AG8" s="108">
        <f>W8-AE8</f>
        <v>731269.76221986802</v>
      </c>
      <c r="AH8" s="65"/>
      <c r="AI8" s="103"/>
      <c r="AJ8" s="31"/>
      <c r="AK8" s="104">
        <v>13500</v>
      </c>
      <c r="AL8" s="105" t="s">
        <v>26</v>
      </c>
      <c r="AN8" s="37"/>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x14ac:dyDescent="0.35">
      <c r="A9" s="66" t="s">
        <v>15</v>
      </c>
      <c r="B9" s="57">
        <v>10749</v>
      </c>
      <c r="C9" s="57">
        <v>7840</v>
      </c>
      <c r="D9" s="57">
        <v>13440</v>
      </c>
      <c r="E9" s="57">
        <v>7886</v>
      </c>
      <c r="F9" s="57">
        <v>865</v>
      </c>
      <c r="G9" s="57">
        <v>2924</v>
      </c>
      <c r="H9" s="57">
        <v>2985</v>
      </c>
      <c r="I9" s="57">
        <v>3965</v>
      </c>
      <c r="J9" s="67">
        <f>SUM(B9:I9)</f>
        <v>50654</v>
      </c>
      <c r="K9" s="59"/>
      <c r="L9" s="93"/>
      <c r="M9" s="40"/>
      <c r="N9" s="94"/>
      <c r="O9" s="40"/>
      <c r="P9" s="257" t="s">
        <v>491</v>
      </c>
      <c r="Q9" s="259" t="s">
        <v>492</v>
      </c>
      <c r="R9" s="257" t="s">
        <v>493</v>
      </c>
      <c r="S9" s="61"/>
      <c r="T9" s="62"/>
      <c r="V9" s="31"/>
      <c r="W9" s="104">
        <v>1728657.2378055651</v>
      </c>
      <c r="X9" s="63"/>
      <c r="Y9" s="105" t="s">
        <v>15</v>
      </c>
      <c r="Z9" s="34">
        <f>J9/J$11-0.2%</f>
        <v>0.55663863952180337</v>
      </c>
      <c r="AA9" s="31"/>
      <c r="AD9" s="31"/>
      <c r="AE9" s="106">
        <f>Q$13*Z9</f>
        <v>0</v>
      </c>
      <c r="AF9" s="107" t="s">
        <v>15</v>
      </c>
      <c r="AG9" s="108">
        <f>W9-AE9</f>
        <v>1728657.2378055651</v>
      </c>
      <c r="AH9" s="65"/>
      <c r="AI9" s="103"/>
      <c r="AJ9" s="31"/>
      <c r="AK9" s="104">
        <v>426800</v>
      </c>
      <c r="AL9" s="105" t="s">
        <v>15</v>
      </c>
      <c r="AN9" s="37"/>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16" thickBot="1" x14ac:dyDescent="0.4">
      <c r="A10" s="66" t="s">
        <v>55</v>
      </c>
      <c r="B10" s="57">
        <v>51</v>
      </c>
      <c r="C10" s="57">
        <v>53</v>
      </c>
      <c r="D10" s="57">
        <v>22</v>
      </c>
      <c r="E10" s="57">
        <v>45</v>
      </c>
      <c r="F10" s="57">
        <v>0</v>
      </c>
      <c r="G10" s="57">
        <v>9</v>
      </c>
      <c r="H10" s="57">
        <v>0</v>
      </c>
      <c r="I10" s="57">
        <v>0</v>
      </c>
      <c r="J10" s="70">
        <f>SUM(B10:I10)</f>
        <v>180</v>
      </c>
      <c r="K10" s="59"/>
      <c r="L10" s="93"/>
      <c r="M10" s="40"/>
      <c r="N10" s="94"/>
      <c r="O10" s="40"/>
      <c r="P10" s="260"/>
      <c r="Q10" s="260"/>
      <c r="R10" s="260"/>
      <c r="S10" s="71"/>
      <c r="T10" s="72"/>
      <c r="V10" s="31"/>
      <c r="W10" s="109">
        <v>17034.239356745868</v>
      </c>
      <c r="X10" s="63"/>
      <c r="Y10" s="110" t="s">
        <v>55</v>
      </c>
      <c r="Z10" s="34">
        <f>J10/J$11+0.35%</f>
        <v>5.4851335553741977E-3</v>
      </c>
      <c r="AA10" s="31"/>
      <c r="AD10" s="31"/>
      <c r="AE10" s="111">
        <f>Q$13*Z10</f>
        <v>0</v>
      </c>
      <c r="AF10" s="112" t="s">
        <v>55</v>
      </c>
      <c r="AG10" s="113">
        <f>W10-AE10</f>
        <v>17034.239356745868</v>
      </c>
      <c r="AH10" s="65"/>
      <c r="AI10" s="103"/>
      <c r="AJ10" s="31"/>
      <c r="AK10" s="109">
        <v>0</v>
      </c>
      <c r="AL10" s="110" t="s">
        <v>55</v>
      </c>
      <c r="AN10" s="37"/>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16" thickBot="1" x14ac:dyDescent="0.4">
      <c r="A11" s="50"/>
      <c r="B11" s="74">
        <f t="shared" ref="B11:J11" si="0">SUM(B7:B10)</f>
        <v>18899</v>
      </c>
      <c r="C11" s="74">
        <f t="shared" si="0"/>
        <v>14857</v>
      </c>
      <c r="D11" s="74">
        <f t="shared" si="0"/>
        <v>23021</v>
      </c>
      <c r="E11" s="74">
        <f t="shared" si="0"/>
        <v>14798</v>
      </c>
      <c r="F11" s="74">
        <f t="shared" si="0"/>
        <v>1438</v>
      </c>
      <c r="G11" s="75">
        <f t="shared" si="0"/>
        <v>5418</v>
      </c>
      <c r="H11" s="75">
        <f t="shared" si="0"/>
        <v>4642</v>
      </c>
      <c r="I11" s="75">
        <f t="shared" si="0"/>
        <v>7601</v>
      </c>
      <c r="J11" s="76">
        <f t="shared" si="0"/>
        <v>90674</v>
      </c>
      <c r="K11" s="77"/>
      <c r="L11" s="31"/>
      <c r="M11" s="31"/>
      <c r="N11" s="31"/>
      <c r="O11" s="40"/>
      <c r="P11" s="114"/>
      <c r="Q11" s="114"/>
      <c r="R11" s="48"/>
      <c r="S11" s="48"/>
      <c r="T11" s="52"/>
      <c r="U11" s="78"/>
      <c r="V11" s="31"/>
      <c r="Y11" s="33"/>
      <c r="Z11" s="34"/>
      <c r="AA11" s="31"/>
      <c r="AD11" s="31"/>
      <c r="AE11" s="65"/>
      <c r="AF11" s="31"/>
      <c r="AG11" s="31"/>
      <c r="AH11" s="31"/>
      <c r="AI11" s="103"/>
      <c r="AJ11" s="31"/>
      <c r="AK11" s="31"/>
      <c r="AL11" s="31"/>
      <c r="AM11" s="37"/>
      <c r="AN11" s="37"/>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16" thickBot="1" x14ac:dyDescent="0.4">
      <c r="A12" s="50"/>
      <c r="B12" s="50"/>
      <c r="C12" s="50"/>
      <c r="D12" s="80"/>
      <c r="E12" s="80"/>
      <c r="F12" s="80"/>
      <c r="G12" s="80"/>
      <c r="H12" s="80"/>
      <c r="I12" s="80"/>
      <c r="J12" s="59"/>
      <c r="K12" s="81"/>
      <c r="L12" s="115"/>
      <c r="M12" s="40"/>
      <c r="N12" s="94"/>
      <c r="O12" s="40"/>
      <c r="P12" s="95"/>
      <c r="Q12" s="68"/>
      <c r="R12" s="61"/>
      <c r="S12" s="61"/>
      <c r="T12" s="62"/>
      <c r="V12" s="31"/>
      <c r="Y12" s="33"/>
      <c r="Z12" s="34"/>
      <c r="AA12" s="31"/>
      <c r="AD12" s="31"/>
      <c r="AE12" s="31"/>
      <c r="AF12" s="31"/>
      <c r="AG12" s="31"/>
      <c r="AH12" s="31"/>
      <c r="AI12" s="36"/>
      <c r="AJ12" s="31"/>
      <c r="AK12" s="31"/>
      <c r="AL12" s="31"/>
      <c r="AM12" s="37"/>
      <c r="AN12" s="37"/>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16" thickBot="1" x14ac:dyDescent="0.4">
      <c r="A13" s="50"/>
      <c r="B13" s="50"/>
      <c r="C13" s="50"/>
      <c r="D13" s="80"/>
      <c r="E13" s="80"/>
      <c r="F13" s="80"/>
      <c r="G13" s="80"/>
      <c r="H13" s="80"/>
      <c r="I13" s="85" t="s">
        <v>509</v>
      </c>
      <c r="J13" s="76">
        <f>J11</f>
        <v>90674</v>
      </c>
      <c r="K13" s="77"/>
      <c r="L13" s="86">
        <f>J11/J13</f>
        <v>1</v>
      </c>
      <c r="M13" s="40"/>
      <c r="N13" s="87">
        <f>J11/J25</f>
        <v>0.81545766857923985</v>
      </c>
      <c r="O13" s="40"/>
      <c r="P13" s="116">
        <f>P3-P14-P25</f>
        <v>3105528.6411497025</v>
      </c>
      <c r="Q13" s="117">
        <v>0</v>
      </c>
      <c r="R13" s="116">
        <v>0</v>
      </c>
      <c r="S13" s="48"/>
      <c r="T13" s="88">
        <f>P13+Q13+P14+Q14</f>
        <v>3105528.6411497025</v>
      </c>
      <c r="U13" s="89">
        <f>T13/T3</f>
        <v>0.81545766857923996</v>
      </c>
      <c r="V13" s="31"/>
      <c r="W13" s="90">
        <f>SUM(W7:W12)+P14+Q14</f>
        <v>3105528.6411497025</v>
      </c>
      <c r="X13" s="91"/>
      <c r="Y13" s="33"/>
      <c r="Z13" s="34">
        <f>SUM(Z7:Z10)</f>
        <v>0.99999999999999989</v>
      </c>
      <c r="AA13" s="31"/>
      <c r="AB13" s="252">
        <f>P14</f>
        <v>0</v>
      </c>
      <c r="AC13" s="253"/>
      <c r="AD13" s="31"/>
      <c r="AE13" s="92">
        <f>SUM(AE7:AE10)</f>
        <v>0</v>
      </c>
      <c r="AF13" s="35"/>
      <c r="AG13" s="92">
        <f>SUM(AG7:AG10)</f>
        <v>3105528.6411497025</v>
      </c>
      <c r="AH13" s="65"/>
      <c r="AI13" s="36"/>
      <c r="AJ13" s="31"/>
      <c r="AK13" s="90">
        <f>SUM(AK7:AK10)</f>
        <v>753000</v>
      </c>
      <c r="AL13" s="31"/>
      <c r="AM13" s="65"/>
      <c r="AN13" s="65"/>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16" hidden="1" thickBot="1" x14ac:dyDescent="0.4">
      <c r="A14" s="50" t="s">
        <v>3</v>
      </c>
      <c r="B14" s="50"/>
      <c r="C14" s="50"/>
      <c r="D14" s="80"/>
      <c r="E14" s="80"/>
      <c r="F14" s="80"/>
      <c r="G14" s="80"/>
      <c r="H14" s="80"/>
      <c r="I14" s="118"/>
      <c r="J14" s="59"/>
      <c r="K14" s="81"/>
      <c r="L14" s="119"/>
      <c r="M14" s="40"/>
      <c r="N14" s="78"/>
      <c r="O14" s="40"/>
      <c r="P14" s="120">
        <v>0</v>
      </c>
      <c r="Q14" s="120">
        <v>0</v>
      </c>
      <c r="R14" s="116">
        <v>0</v>
      </c>
      <c r="S14" s="48"/>
      <c r="T14" s="121"/>
      <c r="U14" s="122"/>
      <c r="V14" s="31"/>
      <c r="W14" s="91"/>
      <c r="X14" s="91"/>
      <c r="Y14" s="33"/>
      <c r="Z14" s="34"/>
      <c r="AA14" s="31"/>
      <c r="AD14" s="31"/>
      <c r="AE14" s="92">
        <f>Q14</f>
        <v>0</v>
      </c>
      <c r="AF14" s="35"/>
      <c r="AG14" s="92">
        <f>P14</f>
        <v>0</v>
      </c>
      <c r="AH14" s="31"/>
      <c r="AI14" s="36"/>
      <c r="AJ14" s="31"/>
      <c r="AK14" s="31"/>
      <c r="AL14" s="31"/>
      <c r="AM14" s="37"/>
      <c r="AN14" s="37"/>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x14ac:dyDescent="0.35">
      <c r="A15" s="50"/>
      <c r="B15" s="50"/>
      <c r="C15" s="50"/>
      <c r="D15" s="80"/>
      <c r="E15" s="80"/>
      <c r="F15" s="80"/>
      <c r="G15" s="80"/>
      <c r="H15" s="80"/>
      <c r="I15" s="118"/>
      <c r="J15" s="59"/>
      <c r="K15" s="81"/>
      <c r="L15" s="119"/>
      <c r="M15" s="40"/>
      <c r="N15" s="78"/>
      <c r="O15" s="40"/>
      <c r="P15" s="123"/>
      <c r="Q15" s="123"/>
      <c r="R15" s="48"/>
      <c r="S15" s="48"/>
      <c r="T15" s="124"/>
      <c r="U15" s="122"/>
      <c r="V15" s="31"/>
      <c r="W15" s="91"/>
      <c r="X15" s="91"/>
      <c r="Y15" s="33"/>
      <c r="Z15" s="34"/>
      <c r="AA15" s="31"/>
      <c r="AD15" s="31"/>
      <c r="AE15" s="65">
        <f>AE14+AE13</f>
        <v>0</v>
      </c>
      <c r="AF15" s="31"/>
      <c r="AG15" s="65">
        <f>AG14+AG13</f>
        <v>3105528.6411497025</v>
      </c>
      <c r="AH15" s="31"/>
      <c r="AI15" s="36"/>
      <c r="AJ15" s="31"/>
      <c r="AK15" s="31"/>
      <c r="AL15" s="31"/>
      <c r="AM15" s="37"/>
      <c r="AN15" s="37"/>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16" thickBot="1" x14ac:dyDescent="0.4">
      <c r="A16" s="50"/>
      <c r="B16" s="50"/>
      <c r="C16" s="50"/>
      <c r="D16" s="50"/>
      <c r="E16" s="50"/>
      <c r="F16" s="50"/>
      <c r="G16" s="50"/>
      <c r="H16" s="50"/>
      <c r="I16" s="50"/>
      <c r="J16" s="79"/>
      <c r="K16" s="79"/>
      <c r="L16" s="40"/>
      <c r="M16" s="40"/>
      <c r="N16" s="94"/>
      <c r="O16" s="40"/>
      <c r="P16" s="95"/>
      <c r="Q16" s="68"/>
      <c r="R16" s="61"/>
      <c r="S16" s="61"/>
      <c r="T16" s="62"/>
      <c r="V16" s="31"/>
      <c r="Y16" s="33"/>
      <c r="Z16" s="34"/>
      <c r="AA16" s="31"/>
      <c r="AD16" s="31"/>
      <c r="AE16" s="31"/>
      <c r="AF16" s="31"/>
      <c r="AG16" s="65"/>
      <c r="AH16" s="31"/>
      <c r="AI16" s="36"/>
      <c r="AJ16" s="31"/>
      <c r="AK16" s="31"/>
      <c r="AL16" s="31"/>
      <c r="AM16" s="37"/>
      <c r="AN16" s="37"/>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x14ac:dyDescent="0.35">
      <c r="A17" s="261">
        <v>2</v>
      </c>
      <c r="B17" s="263" t="s">
        <v>510</v>
      </c>
      <c r="C17" s="263"/>
      <c r="D17" s="263"/>
      <c r="E17" s="263"/>
      <c r="F17" s="263"/>
      <c r="G17" s="263"/>
      <c r="H17" s="263"/>
      <c r="I17" s="263"/>
      <c r="J17" s="263"/>
      <c r="K17" s="54"/>
      <c r="L17" s="40"/>
      <c r="M17" s="40"/>
      <c r="N17" s="94"/>
      <c r="O17" s="40"/>
      <c r="P17" s="264" t="s">
        <v>511</v>
      </c>
      <c r="Q17" s="265"/>
      <c r="R17" s="266"/>
      <c r="S17" s="61"/>
      <c r="T17" s="62"/>
      <c r="V17" s="31"/>
      <c r="Y17" s="33"/>
      <c r="Z17" s="34"/>
      <c r="AA17" s="31"/>
      <c r="AD17" s="31"/>
      <c r="AE17" s="65"/>
      <c r="AF17" s="31"/>
      <c r="AG17" s="65"/>
      <c r="AH17" s="31"/>
      <c r="AI17" s="36"/>
      <c r="AJ17" s="31"/>
      <c r="AK17" s="31"/>
      <c r="AL17" s="31"/>
      <c r="AM17" s="37"/>
      <c r="AN17" s="37"/>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16" thickBot="1" x14ac:dyDescent="0.4">
      <c r="A18" s="262"/>
      <c r="B18" s="125" t="s">
        <v>499</v>
      </c>
      <c r="C18" s="125" t="s">
        <v>500</v>
      </c>
      <c r="D18" s="125" t="s">
        <v>501</v>
      </c>
      <c r="E18" s="126" t="s">
        <v>502</v>
      </c>
      <c r="F18" s="126" t="s">
        <v>503</v>
      </c>
      <c r="G18" s="126" t="s">
        <v>504</v>
      </c>
      <c r="H18" s="126" t="s">
        <v>505</v>
      </c>
      <c r="I18" s="126" t="s">
        <v>506</v>
      </c>
      <c r="J18" s="126" t="s">
        <v>507</v>
      </c>
      <c r="K18" s="55"/>
      <c r="L18" s="40"/>
      <c r="M18" s="40"/>
      <c r="N18" s="94"/>
      <c r="O18" s="40"/>
      <c r="P18" s="267"/>
      <c r="Q18" s="268"/>
      <c r="R18" s="269"/>
      <c r="S18" s="61"/>
      <c r="T18" s="62"/>
      <c r="V18" s="31"/>
      <c r="W18" s="56" t="s">
        <v>512</v>
      </c>
      <c r="Y18" s="33"/>
      <c r="Z18" s="34"/>
      <c r="AA18" s="31"/>
      <c r="AD18" s="31"/>
      <c r="AE18" s="31"/>
      <c r="AF18" s="31"/>
      <c r="AG18" s="31"/>
      <c r="AH18" s="31"/>
      <c r="AI18" s="36"/>
      <c r="AJ18" s="31"/>
      <c r="AK18" s="56" t="s">
        <v>512</v>
      </c>
      <c r="AL18" s="32"/>
      <c r="AM18" s="33"/>
      <c r="AN18" s="37"/>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16" thickBot="1" x14ac:dyDescent="0.4">
      <c r="A19" s="66" t="s">
        <v>29</v>
      </c>
      <c r="B19" s="57">
        <v>824</v>
      </c>
      <c r="C19" s="57">
        <v>490</v>
      </c>
      <c r="D19" s="57">
        <v>1199</v>
      </c>
      <c r="E19" s="57">
        <v>514</v>
      </c>
      <c r="F19" s="57">
        <v>3</v>
      </c>
      <c r="G19" s="57">
        <v>138</v>
      </c>
      <c r="H19" s="57">
        <v>0</v>
      </c>
      <c r="I19" s="57">
        <v>132</v>
      </c>
      <c r="J19" s="58">
        <f>SUM(B19:I19)</f>
        <v>3300</v>
      </c>
      <c r="K19" s="59"/>
      <c r="L19" s="40"/>
      <c r="M19" s="40"/>
      <c r="N19" s="94"/>
      <c r="O19" s="40"/>
      <c r="P19" s="95"/>
      <c r="Q19" s="68"/>
      <c r="R19" s="61"/>
      <c r="S19" s="61"/>
      <c r="T19" s="62"/>
      <c r="V19" s="31"/>
      <c r="W19" s="127">
        <f>(T$25-Q$27-R$27)*Z19</f>
        <v>113022.96706656835</v>
      </c>
      <c r="X19" s="128">
        <f>(P$26+Q$26)*Z19</f>
        <v>0</v>
      </c>
      <c r="Y19" s="64" t="s">
        <v>508</v>
      </c>
      <c r="Z19" s="34">
        <f>J19/J$23</f>
        <v>0.16081871345029239</v>
      </c>
      <c r="AA19" s="31"/>
      <c r="AB19" s="256"/>
      <c r="AC19" s="256"/>
      <c r="AD19" s="31"/>
      <c r="AE19" s="129">
        <f>Q$25*Z19</f>
        <v>0</v>
      </c>
      <c r="AF19" s="130" t="s">
        <v>508</v>
      </c>
      <c r="AG19" s="102">
        <f>W19-AE19</f>
        <v>113022.96706656835</v>
      </c>
      <c r="AH19" s="65"/>
      <c r="AI19" s="36"/>
      <c r="AJ19" s="31"/>
      <c r="AK19" s="127">
        <v>199974</v>
      </c>
      <c r="AL19" s="64" t="s">
        <v>508</v>
      </c>
      <c r="AN19" s="37"/>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16" thickBot="1" x14ac:dyDescent="0.4">
      <c r="A20" s="66" t="s">
        <v>26</v>
      </c>
      <c r="B20" s="57">
        <v>1080</v>
      </c>
      <c r="C20" s="57">
        <v>796</v>
      </c>
      <c r="D20" s="57">
        <v>1600</v>
      </c>
      <c r="E20" s="57">
        <v>1022</v>
      </c>
      <c r="F20" s="57">
        <v>32</v>
      </c>
      <c r="G20" s="57">
        <v>443</v>
      </c>
      <c r="H20" s="57">
        <v>0</v>
      </c>
      <c r="I20" s="57">
        <v>333</v>
      </c>
      <c r="J20" s="67">
        <f>SUM(B20:I20)</f>
        <v>5306</v>
      </c>
      <c r="K20" s="59"/>
      <c r="L20" s="40"/>
      <c r="M20" s="40"/>
      <c r="N20" s="94"/>
      <c r="O20" s="40"/>
      <c r="P20" s="95"/>
      <c r="Q20" s="68"/>
      <c r="R20" s="61"/>
      <c r="S20" s="61"/>
      <c r="T20" s="62"/>
      <c r="V20" s="31"/>
      <c r="W20" s="131">
        <f>(T$25-Q$27-R$27)*Z20</f>
        <v>181727.23128945805</v>
      </c>
      <c r="X20" s="132">
        <f>(P$26+Q$26)*Z20</f>
        <v>0</v>
      </c>
      <c r="Y20" s="69" t="s">
        <v>26</v>
      </c>
      <c r="Z20" s="34">
        <f>J20/J$23</f>
        <v>0.25857699805068224</v>
      </c>
      <c r="AA20" s="31"/>
      <c r="AB20" s="256"/>
      <c r="AC20" s="256"/>
      <c r="AD20" s="31"/>
      <c r="AE20" s="133">
        <f>Q$25*Z20</f>
        <v>0</v>
      </c>
      <c r="AF20" s="134" t="s">
        <v>26</v>
      </c>
      <c r="AG20" s="108">
        <f>W20-AE20</f>
        <v>181727.23128945805</v>
      </c>
      <c r="AH20" s="65"/>
      <c r="AI20" s="36"/>
      <c r="AJ20" s="31"/>
      <c r="AK20" s="127">
        <v>143000</v>
      </c>
      <c r="AL20" s="69" t="s">
        <v>26</v>
      </c>
      <c r="AN20" s="37"/>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6" thickBot="1" x14ac:dyDescent="0.4">
      <c r="A21" s="66" t="s">
        <v>15</v>
      </c>
      <c r="B21" s="57">
        <v>2538</v>
      </c>
      <c r="C21" s="57">
        <v>1321</v>
      </c>
      <c r="D21" s="57">
        <v>3683</v>
      </c>
      <c r="E21" s="57">
        <v>1684</v>
      </c>
      <c r="F21" s="57">
        <v>38</v>
      </c>
      <c r="G21" s="57">
        <v>574</v>
      </c>
      <c r="H21" s="57">
        <v>424</v>
      </c>
      <c r="I21" s="57">
        <v>655</v>
      </c>
      <c r="J21" s="67">
        <f>SUM(B21:I21)</f>
        <v>10917</v>
      </c>
      <c r="K21" s="59"/>
      <c r="L21" s="40"/>
      <c r="M21" s="40"/>
      <c r="N21" s="94"/>
      <c r="O21" s="40"/>
      <c r="P21" s="257" t="s">
        <v>491</v>
      </c>
      <c r="Q21" s="259" t="s">
        <v>492</v>
      </c>
      <c r="R21" s="257" t="s">
        <v>493</v>
      </c>
      <c r="S21" s="61"/>
      <c r="T21" s="62"/>
      <c r="V21" s="31"/>
      <c r="W21" s="131">
        <f>(T$25-Q$27-R$27)*Z21</f>
        <v>373900.5246865839</v>
      </c>
      <c r="X21" s="132">
        <f>(P$26+Q$26)*Z21</f>
        <v>0</v>
      </c>
      <c r="Y21" s="69" t="s">
        <v>15</v>
      </c>
      <c r="Z21" s="34">
        <f>J21/J$23</f>
        <v>0.53201754385964917</v>
      </c>
      <c r="AA21" s="31"/>
      <c r="AB21" s="256"/>
      <c r="AC21" s="256"/>
      <c r="AD21" s="31"/>
      <c r="AE21" s="133">
        <f>Q$25*Z21</f>
        <v>0</v>
      </c>
      <c r="AF21" s="134" t="s">
        <v>15</v>
      </c>
      <c r="AG21" s="108">
        <f>W21-AE21</f>
        <v>373900.5246865839</v>
      </c>
      <c r="AH21" s="65"/>
      <c r="AI21" s="135"/>
      <c r="AJ21" s="31"/>
      <c r="AK21" s="127">
        <v>95700</v>
      </c>
      <c r="AL21" s="69" t="s">
        <v>15</v>
      </c>
      <c r="AN21" s="37"/>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6" thickBot="1" x14ac:dyDescent="0.4">
      <c r="A22" s="66" t="s">
        <v>55</v>
      </c>
      <c r="B22" s="57">
        <v>190</v>
      </c>
      <c r="C22" s="57">
        <v>87</v>
      </c>
      <c r="D22" s="57">
        <v>323</v>
      </c>
      <c r="E22" s="57">
        <v>158</v>
      </c>
      <c r="F22" s="57">
        <v>0</v>
      </c>
      <c r="G22" s="57">
        <v>91</v>
      </c>
      <c r="H22" s="57">
        <v>148</v>
      </c>
      <c r="I22" s="57">
        <v>0</v>
      </c>
      <c r="J22" s="70">
        <f>SUM(B22:I22)</f>
        <v>997</v>
      </c>
      <c r="K22" s="59"/>
      <c r="L22" s="40"/>
      <c r="M22" s="40"/>
      <c r="N22" s="94"/>
      <c r="O22" s="40"/>
      <c r="P22" s="258"/>
      <c r="Q22" s="260"/>
      <c r="R22" s="260"/>
      <c r="S22" s="71"/>
      <c r="T22" s="72"/>
      <c r="V22" s="31"/>
      <c r="W22" s="136">
        <f>(T$25-Q$27-R$27)*Z22</f>
        <v>34146.635807687468</v>
      </c>
      <c r="X22" s="137">
        <f>(P$26+Q$26)*Z22</f>
        <v>0</v>
      </c>
      <c r="Y22" s="73" t="s">
        <v>55</v>
      </c>
      <c r="Z22" s="34">
        <f>J22/J$23</f>
        <v>4.858674463937622E-2</v>
      </c>
      <c r="AA22" s="31"/>
      <c r="AB22" s="256"/>
      <c r="AC22" s="256"/>
      <c r="AD22" s="31"/>
      <c r="AE22" s="138">
        <f>Q$25*Z22</f>
        <v>0</v>
      </c>
      <c r="AF22" s="139" t="s">
        <v>55</v>
      </c>
      <c r="AG22" s="113">
        <f>W22-AE22</f>
        <v>34146.635807687468</v>
      </c>
      <c r="AH22" s="65"/>
      <c r="AI22" s="36"/>
      <c r="AJ22" s="31"/>
      <c r="AK22" s="127">
        <v>0</v>
      </c>
      <c r="AL22" s="73" t="s">
        <v>55</v>
      </c>
      <c r="AN22" s="37"/>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ht="16" thickBot="1" x14ac:dyDescent="0.4">
      <c r="A23" s="50"/>
      <c r="B23" s="74">
        <f t="shared" ref="B23:J23" si="1">SUM(B19:B22)</f>
        <v>4632</v>
      </c>
      <c r="C23" s="74">
        <f t="shared" si="1"/>
        <v>2694</v>
      </c>
      <c r="D23" s="74">
        <f t="shared" si="1"/>
        <v>6805</v>
      </c>
      <c r="E23" s="74">
        <f t="shared" si="1"/>
        <v>3378</v>
      </c>
      <c r="F23" s="74">
        <f t="shared" si="1"/>
        <v>73</v>
      </c>
      <c r="G23" s="75">
        <f t="shared" si="1"/>
        <v>1246</v>
      </c>
      <c r="H23" s="75">
        <f t="shared" si="1"/>
        <v>572</v>
      </c>
      <c r="I23" s="75">
        <f t="shared" si="1"/>
        <v>1120</v>
      </c>
      <c r="J23" s="76">
        <f t="shared" si="1"/>
        <v>20520</v>
      </c>
      <c r="K23" s="81"/>
      <c r="L23" s="40"/>
      <c r="M23" s="40"/>
      <c r="N23" s="31"/>
      <c r="O23" s="31"/>
      <c r="P23" s="51"/>
      <c r="Q23" s="114"/>
      <c r="R23" s="51"/>
      <c r="S23" s="51"/>
      <c r="T23" s="52"/>
      <c r="U23" s="31"/>
      <c r="V23" s="31"/>
      <c r="Y23" s="33"/>
      <c r="Z23" s="34"/>
      <c r="AA23" s="31"/>
      <c r="AD23" s="31"/>
      <c r="AE23" s="65"/>
      <c r="AF23" s="31"/>
      <c r="AG23" s="31"/>
      <c r="AH23" s="31"/>
      <c r="AI23" s="36"/>
      <c r="AJ23" s="31"/>
      <c r="AK23" s="31"/>
      <c r="AL23" s="31"/>
      <c r="AM23" s="37"/>
      <c r="AN23" s="37"/>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ht="16" thickBot="1" x14ac:dyDescent="0.4">
      <c r="A24" s="50"/>
      <c r="B24" s="79"/>
      <c r="C24" s="79"/>
      <c r="D24" s="79"/>
      <c r="E24" s="79"/>
      <c r="F24" s="79"/>
      <c r="G24" s="140"/>
      <c r="H24" s="140"/>
      <c r="I24" s="79"/>
      <c r="J24" s="55"/>
      <c r="K24" s="81"/>
      <c r="L24" s="40"/>
      <c r="M24" s="40"/>
      <c r="N24" s="82"/>
      <c r="O24" s="40"/>
      <c r="P24" s="83"/>
      <c r="Q24" s="68"/>
      <c r="R24" s="61"/>
      <c r="S24" s="61"/>
      <c r="T24" s="84"/>
      <c r="U24" s="141"/>
      <c r="V24" s="31"/>
      <c r="Y24" s="33"/>
      <c r="Z24" s="34"/>
      <c r="AA24" s="31"/>
      <c r="AD24" s="31"/>
      <c r="AE24" s="31"/>
      <c r="AF24" s="31"/>
      <c r="AG24" s="31"/>
      <c r="AH24" s="31"/>
      <c r="AI24" s="36"/>
      <c r="AJ24" s="31"/>
      <c r="AK24" s="31"/>
      <c r="AL24" s="31"/>
      <c r="AM24" s="37"/>
      <c r="AN24" s="37"/>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ht="16" thickBot="1" x14ac:dyDescent="0.4">
      <c r="A25" s="50"/>
      <c r="B25" s="79"/>
      <c r="C25" s="79"/>
      <c r="D25" s="79"/>
      <c r="E25" s="79"/>
      <c r="F25" s="79"/>
      <c r="G25" s="140"/>
      <c r="H25" s="140"/>
      <c r="I25" s="142" t="s">
        <v>513</v>
      </c>
      <c r="J25" s="143">
        <f>SUM(J11+J23)</f>
        <v>111194</v>
      </c>
      <c r="K25" s="81"/>
      <c r="L25" s="40"/>
      <c r="M25" s="40"/>
      <c r="N25" s="87">
        <f>J23/J25</f>
        <v>0.18454233142076013</v>
      </c>
      <c r="O25" s="40"/>
      <c r="P25" s="144">
        <f>P3*N25-P26-P27</f>
        <v>702797.35885029775</v>
      </c>
      <c r="Q25" s="145">
        <v>0</v>
      </c>
      <c r="R25" s="145"/>
      <c r="S25" s="61"/>
      <c r="T25" s="88">
        <f>P25+P26+Q25+Q26+Q27+R27+R25</f>
        <v>702797.35885029775</v>
      </c>
      <c r="U25" s="89">
        <f>(T25+T26)/T3</f>
        <v>0.18454233142076013</v>
      </c>
      <c r="V25" s="31"/>
      <c r="W25" s="90">
        <f>SUM(W19:W24)+R27</f>
        <v>702797.35885029775</v>
      </c>
      <c r="X25" s="146">
        <f>SUM(X19:X24)</f>
        <v>0</v>
      </c>
      <c r="Y25" s="33"/>
      <c r="Z25" s="34">
        <f>SUM(Z19:Z22)</f>
        <v>1</v>
      </c>
      <c r="AA25" s="31"/>
      <c r="AB25" s="252"/>
      <c r="AC25" s="253"/>
      <c r="AD25" s="31"/>
      <c r="AE25" s="92">
        <f>SUM(AE19:AE22)</f>
        <v>0</v>
      </c>
      <c r="AF25" s="35"/>
      <c r="AG25" s="92">
        <f>SUM(AG19:AG22)</f>
        <v>702797.35885029775</v>
      </c>
      <c r="AH25" s="65"/>
      <c r="AI25" s="36"/>
      <c r="AJ25" s="31"/>
      <c r="AK25" s="90">
        <f>SUM(AK19:AK22)</f>
        <v>438674</v>
      </c>
      <c r="AL25" s="31"/>
      <c r="AM25" s="65"/>
      <c r="AN25" s="65"/>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ht="16" hidden="1" thickBot="1" x14ac:dyDescent="0.4">
      <c r="A26" s="147" t="s">
        <v>514</v>
      </c>
      <c r="B26" s="79"/>
      <c r="C26" s="79"/>
      <c r="D26" s="79"/>
      <c r="E26" s="79"/>
      <c r="F26" s="79"/>
      <c r="G26" s="140"/>
      <c r="H26" s="140"/>
      <c r="I26" s="54"/>
      <c r="J26" s="148"/>
      <c r="K26" s="81"/>
      <c r="L26" s="40"/>
      <c r="M26" s="40"/>
      <c r="N26" s="78"/>
      <c r="O26" s="40"/>
      <c r="P26" s="149">
        <f>Q26</f>
        <v>0</v>
      </c>
      <c r="Q26" s="150">
        <v>0</v>
      </c>
      <c r="R26" s="151"/>
      <c r="S26" s="61"/>
      <c r="T26" s="121"/>
      <c r="U26" s="122"/>
      <c r="V26" s="31"/>
      <c r="W26" s="91"/>
      <c r="X26" s="91"/>
      <c r="Y26" s="33"/>
      <c r="Z26" s="34"/>
      <c r="AA26" s="31"/>
      <c r="AD26" s="31"/>
      <c r="AE26" s="31"/>
      <c r="AF26" s="31"/>
      <c r="AG26" s="31"/>
      <c r="AH26" s="31"/>
      <c r="AI26" s="36"/>
      <c r="AJ26" s="31"/>
      <c r="AK26" s="31"/>
      <c r="AL26" s="31"/>
      <c r="AM26" s="37"/>
      <c r="AN26" s="37"/>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ht="16" hidden="1" thickBot="1" x14ac:dyDescent="0.4">
      <c r="A27" s="152"/>
      <c r="B27" s="79"/>
      <c r="C27" s="79"/>
      <c r="D27" s="79"/>
      <c r="E27" s="79"/>
      <c r="F27" s="79"/>
      <c r="G27" s="140"/>
      <c r="H27" s="140"/>
      <c r="I27" s="54"/>
      <c r="J27" s="148"/>
      <c r="K27" s="81"/>
      <c r="L27" s="40"/>
      <c r="M27" s="40"/>
      <c r="N27" s="78"/>
      <c r="O27" s="40"/>
      <c r="P27" s="153"/>
      <c r="Q27" s="154">
        <v>0</v>
      </c>
      <c r="R27" s="155"/>
      <c r="S27" s="61"/>
      <c r="T27" s="124"/>
      <c r="U27" s="122"/>
      <c r="V27" s="31"/>
      <c r="W27" s="91"/>
      <c r="X27" s="91"/>
      <c r="Y27" s="33"/>
      <c r="Z27" s="34"/>
      <c r="AA27" s="31"/>
      <c r="AD27" s="31"/>
      <c r="AE27" s="31"/>
      <c r="AF27" s="31"/>
      <c r="AG27" s="31"/>
      <c r="AH27" s="31"/>
      <c r="AI27" s="36"/>
      <c r="AJ27" s="31"/>
      <c r="AK27" s="31"/>
      <c r="AL27" s="31"/>
      <c r="AM27" s="37"/>
      <c r="AN27" s="37"/>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ht="16" thickBot="1" x14ac:dyDescent="0.4">
      <c r="A28" s="186"/>
      <c r="D28" s="79"/>
      <c r="E28" s="79"/>
      <c r="F28" s="79"/>
      <c r="G28" s="140"/>
      <c r="H28" s="140"/>
      <c r="I28" s="79"/>
      <c r="J28" s="55"/>
      <c r="K28" s="81"/>
      <c r="L28" s="40"/>
      <c r="M28" s="40"/>
      <c r="N28" s="82"/>
      <c r="O28" s="40"/>
      <c r="P28" s="83"/>
      <c r="Q28" s="68"/>
      <c r="R28" s="61"/>
      <c r="S28" s="61"/>
      <c r="T28" s="84"/>
      <c r="U28" s="141"/>
      <c r="V28" s="31"/>
      <c r="X28" s="156"/>
      <c r="Y28" s="33"/>
      <c r="Z28" s="34"/>
      <c r="AA28" s="31"/>
      <c r="AD28" s="31"/>
      <c r="AE28" s="31"/>
      <c r="AF28" s="31"/>
      <c r="AG28" s="31"/>
      <c r="AH28" s="31"/>
      <c r="AI28" s="36"/>
      <c r="AJ28" s="31"/>
      <c r="AK28" s="31"/>
      <c r="AL28" s="31"/>
      <c r="AM28" s="37"/>
      <c r="AN28" s="37"/>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ht="16" thickBot="1" x14ac:dyDescent="0.4">
      <c r="A29" s="254"/>
      <c r="B29" s="255"/>
      <c r="C29" s="255"/>
      <c r="D29" s="31"/>
      <c r="E29" s="31"/>
      <c r="F29" s="31"/>
      <c r="G29" s="31"/>
      <c r="H29" s="31"/>
      <c r="I29" s="31"/>
      <c r="J29" s="31"/>
      <c r="K29" s="31"/>
      <c r="L29" s="31"/>
      <c r="M29" s="31"/>
      <c r="N29" s="31"/>
      <c r="O29" s="31"/>
      <c r="P29" s="157" t="s">
        <v>515</v>
      </c>
      <c r="Q29" s="158" t="s">
        <v>516</v>
      </c>
      <c r="R29" s="157" t="s">
        <v>517</v>
      </c>
      <c r="S29" s="71"/>
      <c r="T29" s="72"/>
      <c r="V29" s="31"/>
      <c r="X29" s="156"/>
      <c r="Y29" s="33"/>
      <c r="Z29" s="34"/>
      <c r="AA29" s="31"/>
      <c r="AD29" s="31"/>
      <c r="AE29" s="31"/>
      <c r="AF29" s="31"/>
      <c r="AG29" s="92" t="e">
        <f>#REF!+AG13+AG25+AG14</f>
        <v>#REF!</v>
      </c>
      <c r="AH29" s="65"/>
      <c r="AI29" s="36"/>
      <c r="AJ29" s="31"/>
      <c r="AK29" s="31"/>
      <c r="AL29" s="31"/>
      <c r="AM29" s="65"/>
      <c r="AN29" s="65"/>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ht="16" thickBot="1" x14ac:dyDescent="0.4">
      <c r="A30" s="254"/>
      <c r="B30" s="255"/>
      <c r="C30" s="255"/>
      <c r="D30" s="50"/>
      <c r="E30" s="50"/>
      <c r="F30" s="50"/>
      <c r="G30" s="50"/>
      <c r="H30" s="50"/>
      <c r="I30" s="31"/>
      <c r="J30" s="31"/>
      <c r="K30" s="48"/>
      <c r="L30" s="86" t="e">
        <f>SUM(#REF!+L13)</f>
        <v>#REF!</v>
      </c>
      <c r="M30" s="40"/>
      <c r="N30" s="87">
        <f>SUM(N25+N13)</f>
        <v>1</v>
      </c>
      <c r="O30" s="40"/>
      <c r="P30" s="144">
        <f>P13+P25+P26+P14+P27</f>
        <v>3808326</v>
      </c>
      <c r="Q30" s="144">
        <f>Q13+Q25+Q26+Q14+Q27</f>
        <v>0</v>
      </c>
      <c r="R30" s="144">
        <f>R13+R25+R26+R14+R27</f>
        <v>0</v>
      </c>
      <c r="S30" s="61"/>
      <c r="T30" s="88">
        <f>T25+T13+T14+T26</f>
        <v>3808326</v>
      </c>
      <c r="U30" s="89">
        <f>SUM(U13:U25)</f>
        <v>1</v>
      </c>
      <c r="V30" s="31"/>
      <c r="W30" s="90">
        <f>W25+W13</f>
        <v>3808326</v>
      </c>
      <c r="X30" s="146" t="e">
        <f>X25+X14+X26+X13+#REF!</f>
        <v>#REF!</v>
      </c>
      <c r="Y30" s="33"/>
      <c r="Z30" s="34"/>
      <c r="AA30" s="31"/>
      <c r="AB30" s="252" t="e">
        <f>AB25+AB13+#REF!</f>
        <v>#REF!</v>
      </c>
      <c r="AC30" s="253"/>
      <c r="AD30" s="31"/>
      <c r="AE30" s="31"/>
      <c r="AF30" s="31"/>
      <c r="AG30" s="31"/>
      <c r="AH30" s="31"/>
      <c r="AI30" s="36"/>
      <c r="AJ30" s="31"/>
      <c r="AK30" s="31"/>
      <c r="AL30" s="31"/>
      <c r="AM30" s="37"/>
      <c r="AN30" s="37"/>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ht="16" thickBot="1" x14ac:dyDescent="0.4">
      <c r="R31" s="160"/>
      <c r="X31" s="156"/>
      <c r="AH31" s="164"/>
    </row>
    <row r="32" spans="1:256" ht="16" thickBot="1" x14ac:dyDescent="0.4">
      <c r="X32" s="90" t="e">
        <f>X30+W30</f>
        <v>#REF!</v>
      </c>
    </row>
    <row r="33" spans="16:38" x14ac:dyDescent="0.35">
      <c r="P33" s="167"/>
    </row>
    <row r="35" spans="16:38" ht="16" thickBot="1" x14ac:dyDescent="0.4"/>
    <row r="36" spans="16:38" x14ac:dyDescent="0.35">
      <c r="W36" s="187">
        <f>W7+W19</f>
        <v>741590.36883409182</v>
      </c>
      <c r="Y36" s="64" t="s">
        <v>508</v>
      </c>
      <c r="AK36" s="187">
        <f>AK7+AK19</f>
        <v>512674</v>
      </c>
      <c r="AL36" s="64" t="s">
        <v>508</v>
      </c>
    </row>
    <row r="37" spans="16:38" x14ac:dyDescent="0.35">
      <c r="W37" s="187">
        <f>W8+W20</f>
        <v>912996.99350932613</v>
      </c>
      <c r="Y37" s="69" t="s">
        <v>26</v>
      </c>
      <c r="AK37" s="187">
        <f t="shared" ref="AK37:AK39" si="2">AK8+AK20</f>
        <v>156500</v>
      </c>
      <c r="AL37" s="69" t="s">
        <v>26</v>
      </c>
    </row>
    <row r="38" spans="16:38" x14ac:dyDescent="0.35">
      <c r="W38" s="187">
        <f>W9+W21</f>
        <v>2102557.7624921491</v>
      </c>
      <c r="Y38" s="69" t="s">
        <v>15</v>
      </c>
      <c r="AK38" s="187">
        <f t="shared" si="2"/>
        <v>522500</v>
      </c>
      <c r="AL38" s="69" t="s">
        <v>15</v>
      </c>
    </row>
    <row r="39" spans="16:38" ht="16" thickBot="1" x14ac:dyDescent="0.4">
      <c r="W39" s="187">
        <f>W10+W22</f>
        <v>51180.875164433339</v>
      </c>
      <c r="Y39" s="73" t="s">
        <v>55</v>
      </c>
      <c r="AK39" s="187">
        <f t="shared" si="2"/>
        <v>0</v>
      </c>
      <c r="AL39" s="73" t="s">
        <v>55</v>
      </c>
    </row>
  </sheetData>
  <mergeCells count="32">
    <mergeCell ref="A1:J1"/>
    <mergeCell ref="L1:U1"/>
    <mergeCell ref="L2:L3"/>
    <mergeCell ref="N2:N3"/>
    <mergeCell ref="T2:U2"/>
    <mergeCell ref="AG2:AG3"/>
    <mergeCell ref="T3:U3"/>
    <mergeCell ref="A5:A6"/>
    <mergeCell ref="B5:J5"/>
    <mergeCell ref="P5:R6"/>
    <mergeCell ref="W2:Y3"/>
    <mergeCell ref="A17:A18"/>
    <mergeCell ref="B17:J17"/>
    <mergeCell ref="P17:R18"/>
    <mergeCell ref="AB2:AC3"/>
    <mergeCell ref="AE2:AE3"/>
    <mergeCell ref="AK2:AM3"/>
    <mergeCell ref="AB25:AC25"/>
    <mergeCell ref="A29:C29"/>
    <mergeCell ref="A30:C30"/>
    <mergeCell ref="AB30:AC30"/>
    <mergeCell ref="AB19:AC19"/>
    <mergeCell ref="AB20:AC20"/>
    <mergeCell ref="P21:P22"/>
    <mergeCell ref="Q21:Q22"/>
    <mergeCell ref="R21:R22"/>
    <mergeCell ref="AB21:AC21"/>
    <mergeCell ref="AB22:AC22"/>
    <mergeCell ref="P9:P10"/>
    <mergeCell ref="Q9:Q10"/>
    <mergeCell ref="R9:R10"/>
    <mergeCell ref="AB13:AC13"/>
  </mergeCells>
  <conditionalFormatting sqref="AG16 AG18:AG24 AG1:AG2 AG4:AG12 AG26:AG65512">
    <cfRule type="cellIs" dxfId="5" priority="4" stopIfTrue="1" operator="lessThan">
      <formula>0</formula>
    </cfRule>
  </conditionalFormatting>
  <conditionalFormatting sqref="AM29">
    <cfRule type="cellIs" dxfId="4" priority="3" stopIfTrue="1" operator="lessThan">
      <formula>0</formula>
    </cfRule>
  </conditionalFormatting>
  <conditionalFormatting sqref="AN29">
    <cfRule type="cellIs" dxfId="3" priority="2" stopIfTrue="1" operator="lessThan">
      <formula>0</formula>
    </cfRule>
  </conditionalFormatting>
  <conditionalFormatting sqref="AH29">
    <cfRule type="cellIs" dxfId="2" priority="1" stopIfTrue="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workbookViewId="0">
      <selection activeCell="C6" sqref="C6:F6"/>
    </sheetView>
  </sheetViews>
  <sheetFormatPr baseColWidth="10" defaultRowHeight="13.5" x14ac:dyDescent="0.3"/>
  <cols>
    <col min="1" max="1" width="24.84375" customWidth="1"/>
    <col min="3" max="3" width="12.15234375" customWidth="1"/>
    <col min="4" max="4" width="13.61328125" customWidth="1"/>
    <col min="5" max="5" width="13.4609375" customWidth="1"/>
    <col min="6" max="6" width="12.3828125" customWidth="1"/>
    <col min="8" max="8" width="15.84375" style="168" customWidth="1"/>
  </cols>
  <sheetData>
    <row r="1" spans="1:8" x14ac:dyDescent="0.3">
      <c r="A1" s="168" t="s">
        <v>1104</v>
      </c>
      <c r="C1" s="169"/>
      <c r="F1" s="170"/>
    </row>
    <row r="2" spans="1:8" x14ac:dyDescent="0.3">
      <c r="C2" s="169"/>
      <c r="F2" s="170"/>
    </row>
    <row r="3" spans="1:8" x14ac:dyDescent="0.3">
      <c r="C3" s="169"/>
      <c r="F3" s="170"/>
    </row>
    <row r="4" spans="1:8" x14ac:dyDescent="0.3">
      <c r="C4" s="228" t="s">
        <v>508</v>
      </c>
      <c r="D4" s="240" t="s">
        <v>15</v>
      </c>
      <c r="E4" s="171" t="s">
        <v>55</v>
      </c>
      <c r="F4" s="242" t="s">
        <v>26</v>
      </c>
    </row>
    <row r="5" spans="1:8" x14ac:dyDescent="0.3">
      <c r="C5" s="239"/>
      <c r="D5" s="241"/>
      <c r="F5" s="243"/>
      <c r="H5" s="181"/>
    </row>
    <row r="6" spans="1:8" x14ac:dyDescent="0.3">
      <c r="A6" s="2" t="s">
        <v>518</v>
      </c>
      <c r="B6" s="3" t="s">
        <v>521</v>
      </c>
      <c r="C6" s="238">
        <v>628567.4</v>
      </c>
      <c r="D6" s="238">
        <v>1728657.24</v>
      </c>
      <c r="E6" s="230">
        <v>17034.240000000002</v>
      </c>
      <c r="F6" s="227">
        <v>731269.76</v>
      </c>
      <c r="H6" s="201">
        <f>SUM(C6:F6)</f>
        <v>3105528.6400000006</v>
      </c>
    </row>
    <row r="7" spans="1:8" x14ac:dyDescent="0.3">
      <c r="A7" s="2" t="s">
        <v>519</v>
      </c>
      <c r="B7" s="3"/>
      <c r="C7" s="237">
        <v>628567</v>
      </c>
      <c r="D7" s="237">
        <v>1728725</v>
      </c>
      <c r="E7" s="232">
        <v>17034</v>
      </c>
      <c r="F7" s="233">
        <v>731270</v>
      </c>
      <c r="H7" s="201">
        <f>SUM(C7:F7)</f>
        <v>3105596</v>
      </c>
    </row>
    <row r="8" spans="1:8" x14ac:dyDescent="0.3">
      <c r="A8" s="2" t="s">
        <v>520</v>
      </c>
      <c r="B8" s="3" t="s">
        <v>521</v>
      </c>
      <c r="C8" s="227">
        <v>2269739.33</v>
      </c>
      <c r="D8" s="231">
        <v>3159874.99</v>
      </c>
      <c r="E8" s="236">
        <v>43687.78</v>
      </c>
      <c r="F8" s="231">
        <v>1907288.39</v>
      </c>
      <c r="H8" s="201">
        <f>SUM(C8:F8)</f>
        <v>7380590.4900000002</v>
      </c>
    </row>
    <row r="9" spans="1:8" x14ac:dyDescent="0.3">
      <c r="A9" s="224"/>
      <c r="B9" s="225"/>
      <c r="E9" s="231"/>
      <c r="H9" s="229"/>
    </row>
    <row r="10" spans="1:8" x14ac:dyDescent="0.3">
      <c r="A10" s="2" t="s">
        <v>533</v>
      </c>
      <c r="B10" s="3" t="s">
        <v>521</v>
      </c>
      <c r="C10" s="238">
        <f>C6-C7</f>
        <v>0.40000000002328306</v>
      </c>
      <c r="D10" s="238">
        <f>D6-D7</f>
        <v>-67.760000000009313</v>
      </c>
      <c r="E10" s="226">
        <f>E6-E7</f>
        <v>0.24000000000160071</v>
      </c>
      <c r="F10" s="238">
        <f>F6-F7</f>
        <v>-0.23999999999068677</v>
      </c>
      <c r="H10" s="181"/>
    </row>
    <row r="11" spans="1:8" x14ac:dyDescent="0.3">
      <c r="A11" s="172"/>
      <c r="B11" s="173"/>
      <c r="C11" s="174"/>
      <c r="D11" s="234"/>
      <c r="E11" s="234"/>
      <c r="F11" s="175"/>
      <c r="H11" s="181"/>
    </row>
    <row r="12" spans="1:8" x14ac:dyDescent="0.3">
      <c r="B12" s="1"/>
      <c r="C12" s="176"/>
      <c r="D12" s="235"/>
      <c r="E12" s="235"/>
      <c r="F12" s="177"/>
    </row>
    <row r="13" spans="1:8" x14ac:dyDescent="0.3">
      <c r="A13" s="2" t="s">
        <v>518</v>
      </c>
      <c r="B13" s="3" t="s">
        <v>522</v>
      </c>
      <c r="C13" s="238">
        <v>113022.97</v>
      </c>
      <c r="D13" s="236">
        <v>373900.52</v>
      </c>
      <c r="E13" s="236">
        <v>34146.639999999999</v>
      </c>
      <c r="F13" s="231">
        <v>181727.23</v>
      </c>
      <c r="H13" s="201">
        <f>SUM(C13:F13)</f>
        <v>702797.36</v>
      </c>
    </row>
    <row r="14" spans="1:8" x14ac:dyDescent="0.3">
      <c r="A14" s="2" t="s">
        <v>519</v>
      </c>
      <c r="B14" s="3"/>
      <c r="C14" s="237">
        <v>113023</v>
      </c>
      <c r="D14" s="237">
        <v>373832</v>
      </c>
      <c r="E14" s="237">
        <v>34146</v>
      </c>
      <c r="F14" s="233">
        <v>181727</v>
      </c>
      <c r="H14" s="201">
        <f>SUM(C14:F14)</f>
        <v>702728</v>
      </c>
    </row>
    <row r="15" spans="1:8" x14ac:dyDescent="0.3">
      <c r="A15" s="2" t="s">
        <v>520</v>
      </c>
      <c r="B15" s="3" t="s">
        <v>522</v>
      </c>
      <c r="C15" s="227">
        <v>568588.68000000005</v>
      </c>
      <c r="D15" s="234">
        <v>839832.21</v>
      </c>
      <c r="E15" s="230">
        <v>72987.199999999997</v>
      </c>
      <c r="F15" s="231">
        <v>1187434.8</v>
      </c>
      <c r="H15" s="201">
        <f>SUM(C15:F15)</f>
        <v>2668842.89</v>
      </c>
    </row>
    <row r="16" spans="1:8" x14ac:dyDescent="0.3">
      <c r="A16" s="224"/>
      <c r="B16" s="225"/>
      <c r="E16" s="234"/>
      <c r="H16" s="229"/>
    </row>
    <row r="17" spans="1:8" x14ac:dyDescent="0.3">
      <c r="A17" s="2" t="s">
        <v>533</v>
      </c>
      <c r="B17" s="3" t="s">
        <v>522</v>
      </c>
      <c r="C17" s="238">
        <f>C13-C14</f>
        <v>-2.9999999998835847E-2</v>
      </c>
      <c r="D17" s="238">
        <f>D13-D14</f>
        <v>68.520000000018626</v>
      </c>
      <c r="E17" s="238">
        <f>E13-E14</f>
        <v>0.63999999999941792</v>
      </c>
      <c r="F17" s="227">
        <f>F13-F14</f>
        <v>0.23000000001047738</v>
      </c>
      <c r="H17" s="201">
        <f>SUM(C17:F17)</f>
        <v>69.360000000029686</v>
      </c>
    </row>
    <row r="18" spans="1:8" x14ac:dyDescent="0.3">
      <c r="C18" s="174"/>
      <c r="D18" s="175"/>
      <c r="E18" s="175"/>
      <c r="F18" s="175"/>
      <c r="H18" s="181"/>
    </row>
    <row r="19" spans="1:8" x14ac:dyDescent="0.3">
      <c r="C19" s="178"/>
      <c r="D19" s="179"/>
      <c r="E19" s="179"/>
      <c r="F19" s="179"/>
    </row>
    <row r="20" spans="1:8" s="182" customFormat="1" x14ac:dyDescent="0.3">
      <c r="A20" s="182" t="s">
        <v>523</v>
      </c>
      <c r="C20" s="183"/>
      <c r="D20" s="183"/>
      <c r="E20" s="183"/>
      <c r="F20" s="183"/>
      <c r="H20" s="181"/>
    </row>
    <row r="21" spans="1:8" s="182" customFormat="1" x14ac:dyDescent="0.3">
      <c r="C21" s="183"/>
      <c r="D21" s="183"/>
      <c r="E21" s="183"/>
      <c r="F21" s="183"/>
      <c r="H21" s="181"/>
    </row>
    <row r="22" spans="1:8" s="182" customFormat="1" x14ac:dyDescent="0.3">
      <c r="A22" s="182" t="s">
        <v>532</v>
      </c>
      <c r="C22" s="183"/>
      <c r="D22" s="183"/>
      <c r="E22" s="183"/>
      <c r="F22" s="183"/>
      <c r="H22" s="181"/>
    </row>
    <row r="23" spans="1:8" s="182" customFormat="1" x14ac:dyDescent="0.3">
      <c r="C23" s="183"/>
      <c r="D23" s="184"/>
      <c r="E23" s="184"/>
      <c r="F23" s="185"/>
      <c r="H23" s="168"/>
    </row>
    <row r="24" spans="1:8" s="182" customFormat="1" x14ac:dyDescent="0.3">
      <c r="A24" s="182" t="s">
        <v>524</v>
      </c>
      <c r="C24" s="183"/>
      <c r="D24" s="183"/>
      <c r="E24" s="183"/>
      <c r="F24" s="183"/>
      <c r="H24" s="181"/>
    </row>
    <row r="25" spans="1:8" x14ac:dyDescent="0.3">
      <c r="C25" s="180"/>
      <c r="D25" s="180"/>
      <c r="E25" s="180"/>
      <c r="F25" s="180"/>
    </row>
    <row r="26" spans="1:8" s="182" customFormat="1" x14ac:dyDescent="0.3">
      <c r="A26" s="182" t="s">
        <v>534</v>
      </c>
      <c r="C26" s="184"/>
      <c r="D26" s="184"/>
      <c r="E26" s="184"/>
      <c r="F26" s="184"/>
      <c r="H26" s="168"/>
    </row>
  </sheetData>
  <conditionalFormatting sqref="C11:F11 C18:F18">
    <cfRule type="cellIs" dxfId="1" priority="2" stopIfTrue="1" operator="lessThan">
      <formula>0</formula>
    </cfRule>
  </conditionalFormatting>
  <conditionalFormatting sqref="C11:F11 C18:F18">
    <cfRule type="cellIs" dxfId="0" priority="1" stopIfTrue="1" operator="greaterThanOrEqual">
      <formula>0</formula>
    </cfRule>
  </conditionalFormatting>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workbookViewId="0">
      <selection activeCell="C10" sqref="C10"/>
    </sheetView>
  </sheetViews>
  <sheetFormatPr baseColWidth="10" defaultRowHeight="13.5" x14ac:dyDescent="0.3"/>
  <sheetData>
    <row r="1" spans="1:5" x14ac:dyDescent="0.3">
      <c r="A1" t="s">
        <v>471</v>
      </c>
      <c r="C1" t="s">
        <v>472</v>
      </c>
      <c r="E1" t="s">
        <v>473</v>
      </c>
    </row>
    <row r="2" spans="1:5" x14ac:dyDescent="0.3">
      <c r="A2" t="s">
        <v>474</v>
      </c>
      <c r="C2" t="s">
        <v>475</v>
      </c>
      <c r="E2" t="s">
        <v>476</v>
      </c>
    </row>
    <row r="3" spans="1:5" x14ac:dyDescent="0.3">
      <c r="A3" t="s">
        <v>477</v>
      </c>
      <c r="C3" t="s">
        <v>478</v>
      </c>
      <c r="E3" t="s">
        <v>479</v>
      </c>
    </row>
    <row r="4" spans="1:5" x14ac:dyDescent="0.3">
      <c r="A4" t="s">
        <v>480</v>
      </c>
      <c r="C4" t="s">
        <v>481</v>
      </c>
      <c r="E4" t="s">
        <v>482</v>
      </c>
    </row>
    <row r="5" spans="1:5" x14ac:dyDescent="0.3">
      <c r="A5" t="s">
        <v>483</v>
      </c>
    </row>
    <row r="6" spans="1:5" x14ac:dyDescent="0.3">
      <c r="A6" t="s">
        <v>484</v>
      </c>
    </row>
    <row r="7" spans="1:5" x14ac:dyDescent="0.3">
      <c r="A7" t="s">
        <v>485</v>
      </c>
    </row>
    <row r="10" spans="1:5" x14ac:dyDescent="0.3">
      <c r="A10" t="s">
        <v>486</v>
      </c>
    </row>
    <row r="11" spans="1:5" x14ac:dyDescent="0.3">
      <c r="A11" t="s">
        <v>487</v>
      </c>
    </row>
    <row r="12" spans="1:5" x14ac:dyDescent="0.3">
      <c r="A12" t="s">
        <v>488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ADC1699677114582D68BA841F6A918" ma:contentTypeVersion="17" ma:contentTypeDescription="Crée un document." ma:contentTypeScope="" ma:versionID="3a5b9e09ba50458949fc54a47cedf2f4">
  <xsd:schema xmlns:xsd="http://www.w3.org/2001/XMLSchema" xmlns:xs="http://www.w3.org/2001/XMLSchema" xmlns:p="http://schemas.microsoft.com/office/2006/metadata/properties" xmlns:ns2="5c2eb291-1b63-4193-9737-f04cf390a5b1" xmlns:ns3="a8fc13aa-4742-40b3-9913-a684392cf0c1" xmlns:ns4="da4e8d3a-7aee-40f8-832d-12ff0ba9c922" targetNamespace="http://schemas.microsoft.com/office/2006/metadata/properties" ma:root="true" ma:fieldsID="b4db7ab785e7cb87ac1e173acb2a4739" ns2:_="" ns3:_="" ns4:_="">
    <xsd:import namespace="5c2eb291-1b63-4193-9737-f04cf390a5b1"/>
    <xsd:import namespace="a8fc13aa-4742-40b3-9913-a684392cf0c1"/>
    <xsd:import namespace="da4e8d3a-7aee-40f8-832d-12ff0ba9c9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2:_Flow_SignoffStatus" minOccurs="0"/>
                <xsd:element ref="ns2:MediaLengthInSeconds"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eb291-1b63-4193-9737-f04cf390a5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Flow_SignoffStatus" ma:index="18" nillable="true" ma:displayName="État de validation" ma:internalName="_x00c9_tat_x0020_de_x0020_validation">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3c061feb-94c6-4566-9c2a-bd3f58ed9c0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8fc13aa-4742-40b3-9913-a684392cf0c1" elementFormDefault="qualified">
    <xsd:import namespace="http://schemas.microsoft.com/office/2006/documentManagement/types"/>
    <xsd:import namespace="http://schemas.microsoft.com/office/infopath/2007/PartnerControls"/>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4e8d3a-7aee-40f8-832d-12ff0ba9c922"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66351e20-90c6-45f0-bd65-151521fdb996}" ma:internalName="TaxCatchAll" ma:showField="CatchAllData" ma:web="da4e8d3a-7aee-40f8-832d-12ff0ba9c92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4601FC-3919-4935-9932-AB39E1196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2eb291-1b63-4193-9737-f04cf390a5b1"/>
    <ds:schemaRef ds:uri="a8fc13aa-4742-40b3-9913-a684392cf0c1"/>
    <ds:schemaRef ds:uri="da4e8d3a-7aee-40f8-832d-12ff0ba9c9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B5A95F-591A-4346-A8F5-24AF687AE7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COMPLET</vt:lpstr>
      <vt:lpstr>Budget 2021-2022</vt:lpstr>
      <vt:lpstr>Budget</vt:lpstr>
      <vt:lpstr>Feuil1</vt:lpstr>
      <vt:lpstr>AVSECT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MILIS Didier</dc:creator>
  <cp:lastModifiedBy>MICHIELS Françoise</cp:lastModifiedBy>
  <cp:lastPrinted>2022-11-16T10:02:01Z</cp:lastPrinted>
  <dcterms:created xsi:type="dcterms:W3CDTF">2021-05-05T20:24:48Z</dcterms:created>
  <dcterms:modified xsi:type="dcterms:W3CDTF">2023-08-02T10:09:55Z</dcterms:modified>
</cp:coreProperties>
</file>